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19" documentId="8_{D6BABA1E-E0B5-4AC8-8078-154446A87293}" xr6:coauthVersionLast="47" xr6:coauthVersionMax="47" xr10:uidLastSave="{DF85B02F-6B5A-4E65-B866-2B9EA18EBC77}"/>
  <bookViews>
    <workbookView xWindow="-118" yWindow="-118" windowWidth="25370" windowHeight="13667" xr2:uid="{00000000-000D-0000-FFFF-FFFF00000000}"/>
  </bookViews>
  <sheets>
    <sheet name="Protokoll" sheetId="9" r:id="rId1"/>
    <sheet name="Diagram" sheetId="11" state="hidden" r:id="rId2"/>
    <sheet name="Wertetabelle" sheetId="12" state="hidden" r:id="rId3"/>
    <sheet name="DropDown" sheetId="10" state="hidden" r:id="rId4"/>
    <sheet name="Zwischenablage" sheetId="13" state="hidden" r:id="rId5"/>
  </sheets>
  <definedNames>
    <definedName name="_xlnm.Print_Area" localSheetId="0">Protokoll!$A$1:$AZ$70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1" l="1"/>
  <c r="R5" i="11" s="1"/>
  <c r="D18" i="11"/>
  <c r="AK28" i="9"/>
  <c r="B4" i="12"/>
  <c r="T5" i="11" l="1"/>
  <c r="S2" i="11"/>
  <c r="S3" i="11"/>
  <c r="R2" i="11"/>
  <c r="T4" i="11"/>
  <c r="R3" i="11"/>
  <c r="R4" i="11"/>
  <c r="B15" i="12" l="1"/>
  <c r="BE28" i="9" l="1"/>
  <c r="AO28" i="9" l="1"/>
  <c r="B30" i="9"/>
  <c r="B29" i="9"/>
  <c r="B27" i="9"/>
  <c r="AC27" i="9" s="1"/>
  <c r="B26" i="9"/>
  <c r="B22" i="12"/>
  <c r="B23" i="12"/>
  <c r="F404" i="12" l="1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2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1" i="13"/>
  <c r="C71" i="13" l="1"/>
  <c r="H92" i="13"/>
  <c r="C33" i="13"/>
  <c r="H84" i="13"/>
  <c r="E74" i="13"/>
  <c r="H51" i="13"/>
  <c r="E63" i="13"/>
  <c r="H29" i="13"/>
  <c r="H41" i="13"/>
  <c r="H7" i="13"/>
  <c r="H19" i="13"/>
  <c r="E42" i="13"/>
  <c r="E52" i="13"/>
  <c r="E64" i="13"/>
  <c r="H74" i="13"/>
  <c r="H31" i="13"/>
  <c r="H32" i="13"/>
  <c r="E43" i="13"/>
  <c r="E54" i="13"/>
  <c r="E66" i="13"/>
  <c r="H10" i="13"/>
  <c r="H21" i="13"/>
  <c r="E44" i="13"/>
  <c r="E55" i="13"/>
  <c r="H77" i="13"/>
  <c r="E53" i="13"/>
  <c r="H22" i="13"/>
  <c r="H34" i="13"/>
  <c r="E45" i="13"/>
  <c r="E56" i="13"/>
  <c r="E68" i="13"/>
  <c r="H78" i="13"/>
  <c r="E89" i="13"/>
  <c r="H195" i="13"/>
  <c r="H20" i="13"/>
  <c r="H23" i="13"/>
  <c r="H35" i="13"/>
  <c r="E46" i="13"/>
  <c r="E57" i="13"/>
  <c r="E69" i="13"/>
  <c r="E100" i="13"/>
  <c r="H42" i="13"/>
  <c r="H1" i="13"/>
  <c r="H13" i="13"/>
  <c r="E47" i="13"/>
  <c r="E58" i="13"/>
  <c r="H80" i="13"/>
  <c r="E65" i="13"/>
  <c r="E2" i="13"/>
  <c r="H25" i="13"/>
  <c r="H37" i="13"/>
  <c r="E48" i="13"/>
  <c r="E59" i="13"/>
  <c r="H81" i="13"/>
  <c r="H8" i="13"/>
  <c r="H26" i="13"/>
  <c r="H38" i="13"/>
  <c r="E49" i="13"/>
  <c r="E60" i="13"/>
  <c r="E92" i="13"/>
  <c r="H75" i="13"/>
  <c r="H4" i="13"/>
  <c r="H16" i="13"/>
  <c r="E50" i="13"/>
  <c r="E61" i="13"/>
  <c r="H72" i="13"/>
  <c r="E83" i="13"/>
  <c r="E86" i="13"/>
  <c r="H5" i="13"/>
  <c r="H17" i="13"/>
  <c r="H28" i="13"/>
  <c r="H40" i="13"/>
  <c r="E51" i="13"/>
  <c r="E62" i="13"/>
  <c r="H33" i="13"/>
  <c r="C12" i="13"/>
  <c r="E71" i="13"/>
  <c r="H71" i="13"/>
  <c r="C50" i="13"/>
  <c r="C79" i="13"/>
  <c r="C83" i="13"/>
  <c r="C74" i="13"/>
  <c r="C38" i="13"/>
  <c r="C62" i="13"/>
  <c r="C86" i="13"/>
  <c r="C80" i="13"/>
  <c r="C44" i="13"/>
  <c r="C3" i="13"/>
  <c r="C15" i="13"/>
  <c r="C24" i="13"/>
  <c r="C94" i="13"/>
  <c r="H15" i="13"/>
  <c r="C36" i="13"/>
  <c r="C85" i="13"/>
  <c r="C6" i="13"/>
  <c r="H45" i="13"/>
  <c r="C73" i="13"/>
  <c r="E80" i="13"/>
  <c r="H86" i="13"/>
  <c r="C27" i="13"/>
  <c r="C14" i="13"/>
  <c r="C18" i="13"/>
  <c r="C88" i="13"/>
  <c r="C9" i="13"/>
  <c r="H18" i="13"/>
  <c r="C39" i="13"/>
  <c r="H57" i="13"/>
  <c r="C82" i="13"/>
  <c r="H9" i="13"/>
  <c r="C30" i="13"/>
  <c r="H69" i="13"/>
  <c r="C76" i="13"/>
  <c r="C11" i="13"/>
  <c r="C21" i="13"/>
  <c r="H83" i="13"/>
  <c r="C29" i="13"/>
  <c r="H36" i="13"/>
  <c r="C65" i="13"/>
  <c r="H87" i="13"/>
  <c r="C100" i="13"/>
  <c r="C108" i="13"/>
  <c r="H6" i="13"/>
  <c r="E118" i="13"/>
  <c r="C126" i="13"/>
  <c r="C23" i="13"/>
  <c r="H30" i="13"/>
  <c r="C59" i="13"/>
  <c r="H66" i="13"/>
  <c r="C137" i="13"/>
  <c r="C110" i="13"/>
  <c r="E172" i="13"/>
  <c r="C17" i="13"/>
  <c r="H24" i="13"/>
  <c r="C53" i="13"/>
  <c r="H60" i="13"/>
  <c r="C77" i="13"/>
  <c r="E95" i="13"/>
  <c r="H120" i="13"/>
  <c r="C32" i="13"/>
  <c r="H39" i="13"/>
  <c r="C68" i="13"/>
  <c r="H89" i="13"/>
  <c r="H95" i="13"/>
  <c r="H103" i="13"/>
  <c r="C47" i="13"/>
  <c r="H54" i="13"/>
  <c r="E77" i="13"/>
  <c r="C152" i="13"/>
  <c r="C26" i="13"/>
  <c r="C41" i="13"/>
  <c r="H48" i="13"/>
  <c r="C91" i="13"/>
  <c r="H105" i="13"/>
  <c r="C123" i="13"/>
  <c r="H3" i="13"/>
  <c r="H12" i="13"/>
  <c r="C20" i="13"/>
  <c r="H27" i="13"/>
  <c r="C56" i="13"/>
  <c r="H63" i="13"/>
  <c r="H98" i="13"/>
  <c r="H115" i="13"/>
  <c r="C35" i="13"/>
  <c r="C134" i="13"/>
  <c r="E3" i="13"/>
  <c r="E6" i="13"/>
  <c r="E9" i="13"/>
  <c r="E12" i="13"/>
  <c r="E15" i="13"/>
  <c r="E18" i="13"/>
  <c r="E21" i="13"/>
  <c r="E24" i="13"/>
  <c r="E27" i="13"/>
  <c r="E30" i="13"/>
  <c r="E33" i="13"/>
  <c r="E36" i="13"/>
  <c r="E39" i="13"/>
  <c r="C89" i="13"/>
  <c r="H90" i="13"/>
  <c r="C92" i="13"/>
  <c r="H93" i="13"/>
  <c r="C95" i="13"/>
  <c r="H96" i="13"/>
  <c r="E98" i="13"/>
  <c r="H101" i="13"/>
  <c r="H112" i="13"/>
  <c r="E115" i="13"/>
  <c r="H117" i="13"/>
  <c r="C131" i="13"/>
  <c r="H139" i="13"/>
  <c r="C146" i="13"/>
  <c r="E151" i="13"/>
  <c r="E178" i="13"/>
  <c r="C219" i="13"/>
  <c r="E157" i="13"/>
  <c r="H202" i="13"/>
  <c r="C8" i="13"/>
  <c r="C102" i="13"/>
  <c r="C113" i="13"/>
  <c r="H123" i="13"/>
  <c r="C129" i="13"/>
  <c r="C140" i="13"/>
  <c r="C143" i="13"/>
  <c r="H147" i="13"/>
  <c r="C5" i="13"/>
  <c r="E5" i="13"/>
  <c r="E8" i="13"/>
  <c r="E11" i="13"/>
  <c r="E17" i="13"/>
  <c r="E20" i="13"/>
  <c r="E23" i="13"/>
  <c r="E26" i="13"/>
  <c r="E29" i="13"/>
  <c r="E32" i="13"/>
  <c r="E35" i="13"/>
  <c r="E38" i="13"/>
  <c r="E41" i="13"/>
  <c r="E470" i="13"/>
  <c r="E497" i="13"/>
  <c r="C497" i="13"/>
  <c r="H495" i="13"/>
  <c r="C494" i="13"/>
  <c r="E496" i="13"/>
  <c r="E493" i="13"/>
  <c r="C489" i="13"/>
  <c r="E487" i="13"/>
  <c r="H485" i="13"/>
  <c r="C480" i="13"/>
  <c r="E478" i="13"/>
  <c r="H476" i="13"/>
  <c r="E471" i="13"/>
  <c r="C466" i="13"/>
  <c r="E464" i="13"/>
  <c r="H462" i="13"/>
  <c r="E459" i="13"/>
  <c r="C456" i="13"/>
  <c r="H497" i="13"/>
  <c r="H492" i="13"/>
  <c r="E485" i="13"/>
  <c r="H483" i="13"/>
  <c r="E476" i="13"/>
  <c r="H474" i="13"/>
  <c r="E469" i="13"/>
  <c r="H467" i="13"/>
  <c r="C464" i="13"/>
  <c r="H457" i="13"/>
  <c r="E454" i="13"/>
  <c r="E451" i="13"/>
  <c r="E448" i="13"/>
  <c r="E445" i="13"/>
  <c r="E442" i="13"/>
  <c r="E439" i="13"/>
  <c r="E436" i="13"/>
  <c r="E433" i="13"/>
  <c r="E430" i="13"/>
  <c r="E427" i="13"/>
  <c r="E424" i="13"/>
  <c r="E421" i="13"/>
  <c r="E418" i="13"/>
  <c r="E415" i="13"/>
  <c r="E412" i="13"/>
  <c r="E409" i="13"/>
  <c r="E406" i="13"/>
  <c r="E403" i="13"/>
  <c r="E400" i="13"/>
  <c r="E397" i="13"/>
  <c r="E394" i="13"/>
  <c r="E391" i="13"/>
  <c r="E388" i="13"/>
  <c r="E385" i="13"/>
  <c r="E382" i="13"/>
  <c r="H494" i="13"/>
  <c r="E492" i="13"/>
  <c r="H490" i="13"/>
  <c r="C487" i="13"/>
  <c r="C485" i="13"/>
  <c r="E483" i="13"/>
  <c r="H481" i="13"/>
  <c r="C478" i="13"/>
  <c r="C476" i="13"/>
  <c r="C471" i="13"/>
  <c r="E462" i="13"/>
  <c r="C459" i="13"/>
  <c r="E494" i="13"/>
  <c r="E474" i="13"/>
  <c r="H472" i="13"/>
  <c r="C469" i="13"/>
  <c r="E467" i="13"/>
  <c r="H465" i="13"/>
  <c r="H460" i="13"/>
  <c r="E457" i="13"/>
  <c r="C454" i="13"/>
  <c r="H452" i="13"/>
  <c r="C451" i="13"/>
  <c r="H449" i="13"/>
  <c r="C448" i="13"/>
  <c r="H446" i="13"/>
  <c r="C445" i="13"/>
  <c r="H443" i="13"/>
  <c r="C442" i="13"/>
  <c r="H440" i="13"/>
  <c r="C439" i="13"/>
  <c r="H437" i="13"/>
  <c r="C436" i="13"/>
  <c r="H434" i="13"/>
  <c r="C433" i="13"/>
  <c r="H431" i="13"/>
  <c r="C430" i="13"/>
  <c r="H428" i="13"/>
  <c r="C427" i="13"/>
  <c r="H425" i="13"/>
  <c r="C424" i="13"/>
  <c r="H422" i="13"/>
  <c r="C421" i="13"/>
  <c r="H419" i="13"/>
  <c r="C418" i="13"/>
  <c r="H416" i="13"/>
  <c r="C415" i="13"/>
  <c r="H413" i="13"/>
  <c r="C412" i="13"/>
  <c r="H410" i="13"/>
  <c r="C409" i="13"/>
  <c r="H407" i="13"/>
  <c r="C406" i="13"/>
  <c r="H404" i="13"/>
  <c r="C403" i="13"/>
  <c r="H401" i="13"/>
  <c r="C400" i="13"/>
  <c r="H398" i="13"/>
  <c r="C397" i="13"/>
  <c r="H395" i="13"/>
  <c r="C394" i="13"/>
  <c r="H392" i="13"/>
  <c r="C391" i="13"/>
  <c r="H496" i="13"/>
  <c r="C492" i="13"/>
  <c r="E490" i="13"/>
  <c r="H488" i="13"/>
  <c r="C483" i="13"/>
  <c r="E481" i="13"/>
  <c r="H479" i="13"/>
  <c r="C467" i="13"/>
  <c r="E465" i="13"/>
  <c r="C462" i="13"/>
  <c r="H455" i="13"/>
  <c r="E488" i="13"/>
  <c r="H486" i="13"/>
  <c r="E479" i="13"/>
  <c r="H477" i="13"/>
  <c r="C474" i="13"/>
  <c r="E472" i="13"/>
  <c r="H463" i="13"/>
  <c r="E460" i="13"/>
  <c r="C457" i="13"/>
  <c r="E452" i="13"/>
  <c r="E449" i="13"/>
  <c r="E446" i="13"/>
  <c r="E443" i="13"/>
  <c r="E440" i="13"/>
  <c r="E437" i="13"/>
  <c r="C496" i="13"/>
  <c r="C490" i="13"/>
  <c r="C488" i="13"/>
  <c r="E486" i="13"/>
  <c r="H484" i="13"/>
  <c r="C481" i="13"/>
  <c r="C479" i="13"/>
  <c r="E477" i="13"/>
  <c r="H475" i="13"/>
  <c r="H468" i="13"/>
  <c r="C465" i="13"/>
  <c r="H458" i="13"/>
  <c r="E455" i="13"/>
  <c r="H493" i="13"/>
  <c r="C472" i="13"/>
  <c r="E468" i="13"/>
  <c r="E463" i="13"/>
  <c r="C460" i="13"/>
  <c r="C455" i="13"/>
  <c r="H453" i="13"/>
  <c r="C452" i="13"/>
  <c r="H450" i="13"/>
  <c r="C449" i="13"/>
  <c r="H447" i="13"/>
  <c r="C446" i="13"/>
  <c r="H444" i="13"/>
  <c r="C443" i="13"/>
  <c r="H441" i="13"/>
  <c r="C440" i="13"/>
  <c r="H438" i="13"/>
  <c r="C437" i="13"/>
  <c r="H435" i="13"/>
  <c r="C434" i="13"/>
  <c r="H432" i="13"/>
  <c r="C431" i="13"/>
  <c r="H429" i="13"/>
  <c r="H491" i="13"/>
  <c r="C486" i="13"/>
  <c r="E484" i="13"/>
  <c r="H482" i="13"/>
  <c r="C477" i="13"/>
  <c r="E475" i="13"/>
  <c r="H466" i="13"/>
  <c r="H461" i="13"/>
  <c r="E458" i="13"/>
  <c r="H456" i="13"/>
  <c r="E495" i="13"/>
  <c r="E491" i="13"/>
  <c r="H489" i="13"/>
  <c r="E482" i="13"/>
  <c r="H480" i="13"/>
  <c r="H473" i="13"/>
  <c r="C495" i="13"/>
  <c r="C473" i="13"/>
  <c r="H469" i="13"/>
  <c r="C461" i="13"/>
  <c r="H454" i="13"/>
  <c r="C453" i="13"/>
  <c r="H451" i="13"/>
  <c r="C450" i="13"/>
  <c r="H448" i="13"/>
  <c r="C447" i="13"/>
  <c r="H445" i="13"/>
  <c r="C444" i="13"/>
  <c r="H442" i="13"/>
  <c r="C441" i="13"/>
  <c r="H439" i="13"/>
  <c r="C438" i="13"/>
  <c r="H436" i="13"/>
  <c r="C435" i="13"/>
  <c r="H433" i="13"/>
  <c r="C432" i="13"/>
  <c r="H430" i="13"/>
  <c r="C429" i="13"/>
  <c r="H427" i="13"/>
  <c r="C426" i="13"/>
  <c r="H424" i="13"/>
  <c r="C423" i="13"/>
  <c r="H421" i="13"/>
  <c r="C420" i="13"/>
  <c r="H418" i="13"/>
  <c r="C417" i="13"/>
  <c r="H415" i="13"/>
  <c r="C414" i="13"/>
  <c r="H412" i="13"/>
  <c r="C411" i="13"/>
  <c r="H409" i="13"/>
  <c r="C408" i="13"/>
  <c r="H406" i="13"/>
  <c r="C405" i="13"/>
  <c r="C484" i="13"/>
  <c r="H414" i="13"/>
  <c r="E404" i="13"/>
  <c r="E402" i="13"/>
  <c r="C398" i="13"/>
  <c r="C396" i="13"/>
  <c r="C390" i="13"/>
  <c r="C388" i="13"/>
  <c r="E386" i="13"/>
  <c r="H384" i="13"/>
  <c r="E381" i="13"/>
  <c r="C491" i="13"/>
  <c r="C463" i="13"/>
  <c r="E441" i="13"/>
  <c r="C422" i="13"/>
  <c r="E419" i="13"/>
  <c r="E414" i="13"/>
  <c r="H379" i="13"/>
  <c r="C378" i="13"/>
  <c r="H376" i="13"/>
  <c r="C375" i="13"/>
  <c r="H373" i="13"/>
  <c r="C372" i="13"/>
  <c r="H370" i="13"/>
  <c r="C369" i="13"/>
  <c r="H367" i="13"/>
  <c r="C366" i="13"/>
  <c r="H364" i="13"/>
  <c r="C363" i="13"/>
  <c r="H361" i="13"/>
  <c r="C360" i="13"/>
  <c r="H358" i="13"/>
  <c r="C357" i="13"/>
  <c r="H355" i="13"/>
  <c r="C354" i="13"/>
  <c r="H352" i="13"/>
  <c r="C351" i="13"/>
  <c r="H349" i="13"/>
  <c r="C348" i="13"/>
  <c r="H346" i="13"/>
  <c r="C345" i="13"/>
  <c r="H343" i="13"/>
  <c r="C342" i="13"/>
  <c r="H340" i="13"/>
  <c r="C339" i="13"/>
  <c r="H337" i="13"/>
  <c r="C336" i="13"/>
  <c r="H334" i="13"/>
  <c r="C333" i="13"/>
  <c r="H331" i="13"/>
  <c r="C475" i="13"/>
  <c r="H411" i="13"/>
  <c r="C404" i="13"/>
  <c r="C402" i="13"/>
  <c r="H393" i="13"/>
  <c r="H389" i="13"/>
  <c r="C386" i="13"/>
  <c r="E384" i="13"/>
  <c r="C381" i="13"/>
  <c r="C482" i="13"/>
  <c r="C468" i="13"/>
  <c r="E456" i="13"/>
  <c r="E432" i="13"/>
  <c r="E429" i="13"/>
  <c r="C419" i="13"/>
  <c r="E416" i="13"/>
  <c r="E411" i="13"/>
  <c r="H399" i="13"/>
  <c r="E395" i="13"/>
  <c r="H391" i="13"/>
  <c r="H382" i="13"/>
  <c r="E379" i="13"/>
  <c r="E376" i="13"/>
  <c r="E373" i="13"/>
  <c r="E370" i="13"/>
  <c r="E367" i="13"/>
  <c r="E364" i="13"/>
  <c r="E361" i="13"/>
  <c r="E358" i="13"/>
  <c r="E355" i="13"/>
  <c r="E352" i="13"/>
  <c r="E349" i="13"/>
  <c r="E346" i="13"/>
  <c r="E343" i="13"/>
  <c r="E340" i="13"/>
  <c r="E337" i="13"/>
  <c r="E334" i="13"/>
  <c r="E331" i="13"/>
  <c r="E328" i="13"/>
  <c r="E325" i="13"/>
  <c r="E322" i="13"/>
  <c r="E319" i="13"/>
  <c r="E316" i="13"/>
  <c r="E313" i="13"/>
  <c r="E310" i="13"/>
  <c r="E307" i="13"/>
  <c r="E304" i="13"/>
  <c r="E301" i="13"/>
  <c r="E298" i="13"/>
  <c r="E295" i="13"/>
  <c r="E292" i="13"/>
  <c r="E289" i="13"/>
  <c r="E286" i="13"/>
  <c r="E489" i="13"/>
  <c r="E450" i="13"/>
  <c r="H426" i="13"/>
  <c r="H408" i="13"/>
  <c r="H397" i="13"/>
  <c r="E393" i="13"/>
  <c r="E389" i="13"/>
  <c r="H387" i="13"/>
  <c r="C384" i="13"/>
  <c r="E473" i="13"/>
  <c r="E461" i="13"/>
  <c r="E435" i="13"/>
  <c r="E426" i="13"/>
  <c r="C416" i="13"/>
  <c r="E413" i="13"/>
  <c r="E408" i="13"/>
  <c r="E401" i="13"/>
  <c r="E399" i="13"/>
  <c r="C395" i="13"/>
  <c r="H380" i="13"/>
  <c r="C379" i="13"/>
  <c r="H377" i="13"/>
  <c r="C376" i="13"/>
  <c r="H374" i="13"/>
  <c r="C373" i="13"/>
  <c r="H371" i="13"/>
  <c r="C370" i="13"/>
  <c r="H368" i="13"/>
  <c r="C367" i="13"/>
  <c r="H365" i="13"/>
  <c r="C364" i="13"/>
  <c r="H362" i="13"/>
  <c r="C361" i="13"/>
  <c r="H359" i="13"/>
  <c r="C358" i="13"/>
  <c r="H356" i="13"/>
  <c r="C355" i="13"/>
  <c r="H353" i="13"/>
  <c r="C352" i="13"/>
  <c r="H350" i="13"/>
  <c r="C349" i="13"/>
  <c r="H347" i="13"/>
  <c r="C346" i="13"/>
  <c r="H344" i="13"/>
  <c r="C343" i="13"/>
  <c r="H341" i="13"/>
  <c r="C340" i="13"/>
  <c r="H338" i="13"/>
  <c r="C337" i="13"/>
  <c r="H335" i="13"/>
  <c r="C334" i="13"/>
  <c r="H332" i="13"/>
  <c r="C331" i="13"/>
  <c r="H329" i="13"/>
  <c r="C328" i="13"/>
  <c r="H326" i="13"/>
  <c r="C325" i="13"/>
  <c r="H323" i="13"/>
  <c r="C322" i="13"/>
  <c r="H320" i="13"/>
  <c r="C319" i="13"/>
  <c r="H317" i="13"/>
  <c r="C316" i="13"/>
  <c r="H314" i="13"/>
  <c r="E480" i="13"/>
  <c r="E444" i="13"/>
  <c r="H423" i="13"/>
  <c r="H405" i="13"/>
  <c r="H403" i="13"/>
  <c r="C393" i="13"/>
  <c r="C389" i="13"/>
  <c r="E387" i="13"/>
  <c r="H385" i="13"/>
  <c r="C382" i="13"/>
  <c r="H487" i="13"/>
  <c r="E466" i="13"/>
  <c r="E431" i="13"/>
  <c r="E428" i="13"/>
  <c r="E423" i="13"/>
  <c r="C413" i="13"/>
  <c r="E410" i="13"/>
  <c r="C401" i="13"/>
  <c r="C399" i="13"/>
  <c r="H383" i="13"/>
  <c r="E380" i="13"/>
  <c r="E377" i="13"/>
  <c r="E374" i="13"/>
  <c r="E371" i="13"/>
  <c r="E368" i="13"/>
  <c r="E365" i="13"/>
  <c r="E362" i="13"/>
  <c r="E359" i="13"/>
  <c r="E356" i="13"/>
  <c r="E353" i="13"/>
  <c r="E350" i="13"/>
  <c r="E347" i="13"/>
  <c r="E344" i="13"/>
  <c r="E341" i="13"/>
  <c r="E338" i="13"/>
  <c r="E335" i="13"/>
  <c r="E438" i="13"/>
  <c r="H478" i="13"/>
  <c r="H471" i="13"/>
  <c r="H459" i="13"/>
  <c r="E453" i="13"/>
  <c r="E434" i="13"/>
  <c r="C428" i="13"/>
  <c r="E425" i="13"/>
  <c r="E420" i="13"/>
  <c r="C410" i="13"/>
  <c r="E407" i="13"/>
  <c r="H394" i="13"/>
  <c r="E392" i="13"/>
  <c r="E383" i="13"/>
  <c r="C380" i="13"/>
  <c r="H378" i="13"/>
  <c r="C377" i="13"/>
  <c r="H375" i="13"/>
  <c r="C374" i="13"/>
  <c r="H372" i="13"/>
  <c r="C371" i="13"/>
  <c r="H369" i="13"/>
  <c r="C368" i="13"/>
  <c r="H366" i="13"/>
  <c r="C365" i="13"/>
  <c r="H363" i="13"/>
  <c r="C362" i="13"/>
  <c r="H360" i="13"/>
  <c r="C359" i="13"/>
  <c r="H357" i="13"/>
  <c r="C356" i="13"/>
  <c r="H354" i="13"/>
  <c r="C353" i="13"/>
  <c r="H351" i="13"/>
  <c r="C350" i="13"/>
  <c r="H348" i="13"/>
  <c r="C347" i="13"/>
  <c r="H345" i="13"/>
  <c r="C344" i="13"/>
  <c r="H342" i="13"/>
  <c r="C341" i="13"/>
  <c r="H339" i="13"/>
  <c r="C338" i="13"/>
  <c r="H336" i="13"/>
  <c r="C335" i="13"/>
  <c r="H333" i="13"/>
  <c r="C493" i="13"/>
  <c r="H417" i="13"/>
  <c r="H402" i="13"/>
  <c r="E398" i="13"/>
  <c r="E396" i="13"/>
  <c r="E390" i="13"/>
  <c r="H388" i="13"/>
  <c r="H386" i="13"/>
  <c r="H381" i="13"/>
  <c r="H390" i="13"/>
  <c r="E369" i="13"/>
  <c r="C332" i="13"/>
  <c r="C312" i="13"/>
  <c r="C303" i="13"/>
  <c r="C294" i="13"/>
  <c r="E285" i="13"/>
  <c r="H396" i="13"/>
  <c r="E345" i="13"/>
  <c r="C310" i="13"/>
  <c r="E308" i="13"/>
  <c r="H306" i="13"/>
  <c r="C301" i="13"/>
  <c r="E299" i="13"/>
  <c r="H297" i="13"/>
  <c r="C292" i="13"/>
  <c r="E290" i="13"/>
  <c r="H288" i="13"/>
  <c r="E283" i="13"/>
  <c r="E280" i="13"/>
  <c r="E277" i="13"/>
  <c r="E274" i="13"/>
  <c r="E271" i="13"/>
  <c r="E268" i="13"/>
  <c r="E265" i="13"/>
  <c r="E262" i="13"/>
  <c r="E259" i="13"/>
  <c r="E256" i="13"/>
  <c r="E253" i="13"/>
  <c r="E250" i="13"/>
  <c r="E247" i="13"/>
  <c r="E244" i="13"/>
  <c r="E241" i="13"/>
  <c r="E238" i="13"/>
  <c r="E235" i="13"/>
  <c r="E232" i="13"/>
  <c r="E229" i="13"/>
  <c r="E226" i="13"/>
  <c r="E223" i="13"/>
  <c r="E220" i="13"/>
  <c r="E217" i="13"/>
  <c r="E214" i="13"/>
  <c r="E211" i="13"/>
  <c r="E208" i="13"/>
  <c r="E205" i="13"/>
  <c r="E202" i="13"/>
  <c r="E199" i="13"/>
  <c r="C425" i="13"/>
  <c r="E363" i="13"/>
  <c r="H327" i="13"/>
  <c r="H325" i="13"/>
  <c r="H321" i="13"/>
  <c r="H319" i="13"/>
  <c r="H315" i="13"/>
  <c r="H313" i="13"/>
  <c r="H304" i="13"/>
  <c r="H295" i="13"/>
  <c r="C285" i="13"/>
  <c r="H464" i="13"/>
  <c r="E417" i="13"/>
  <c r="E378" i="13"/>
  <c r="E329" i="13"/>
  <c r="E323" i="13"/>
  <c r="E317" i="13"/>
  <c r="H311" i="13"/>
  <c r="C308" i="13"/>
  <c r="E306" i="13"/>
  <c r="H302" i="13"/>
  <c r="C299" i="13"/>
  <c r="E297" i="13"/>
  <c r="H293" i="13"/>
  <c r="C290" i="13"/>
  <c r="E288" i="13"/>
  <c r="H286" i="13"/>
  <c r="C283" i="13"/>
  <c r="H281" i="13"/>
  <c r="C280" i="13"/>
  <c r="H278" i="13"/>
  <c r="C277" i="13"/>
  <c r="H275" i="13"/>
  <c r="C274" i="13"/>
  <c r="H272" i="13"/>
  <c r="C271" i="13"/>
  <c r="H269" i="13"/>
  <c r="C268" i="13"/>
  <c r="H266" i="13"/>
  <c r="C265" i="13"/>
  <c r="H263" i="13"/>
  <c r="C262" i="13"/>
  <c r="H260" i="13"/>
  <c r="C259" i="13"/>
  <c r="H257" i="13"/>
  <c r="C256" i="13"/>
  <c r="H254" i="13"/>
  <c r="C253" i="13"/>
  <c r="H251" i="13"/>
  <c r="C250" i="13"/>
  <c r="H248" i="13"/>
  <c r="C247" i="13"/>
  <c r="H245" i="13"/>
  <c r="C244" i="13"/>
  <c r="H242" i="13"/>
  <c r="C241" i="13"/>
  <c r="H239" i="13"/>
  <c r="C238" i="13"/>
  <c r="H236" i="13"/>
  <c r="C235" i="13"/>
  <c r="H233" i="13"/>
  <c r="C232" i="13"/>
  <c r="H230" i="13"/>
  <c r="C229" i="13"/>
  <c r="H227" i="13"/>
  <c r="C226" i="13"/>
  <c r="H224" i="13"/>
  <c r="C223" i="13"/>
  <c r="H221" i="13"/>
  <c r="C220" i="13"/>
  <c r="H218" i="13"/>
  <c r="C217" i="13"/>
  <c r="H215" i="13"/>
  <c r="C214" i="13"/>
  <c r="H212" i="13"/>
  <c r="C211" i="13"/>
  <c r="H209" i="13"/>
  <c r="C208" i="13"/>
  <c r="H206" i="13"/>
  <c r="C205" i="13"/>
  <c r="H203" i="13"/>
  <c r="C202" i="13"/>
  <c r="H200" i="13"/>
  <c r="C199" i="13"/>
  <c r="H197" i="13"/>
  <c r="C196" i="13"/>
  <c r="H194" i="13"/>
  <c r="C193" i="13"/>
  <c r="H191" i="13"/>
  <c r="C190" i="13"/>
  <c r="H188" i="13"/>
  <c r="C187" i="13"/>
  <c r="C383" i="13"/>
  <c r="E357" i="13"/>
  <c r="E348" i="13"/>
  <c r="E327" i="13"/>
  <c r="E321" i="13"/>
  <c r="E315" i="13"/>
  <c r="C306" i="13"/>
  <c r="C297" i="13"/>
  <c r="C288" i="13"/>
  <c r="E372" i="13"/>
  <c r="E336" i="13"/>
  <c r="C329" i="13"/>
  <c r="C327" i="13"/>
  <c r="C323" i="13"/>
  <c r="C321" i="13"/>
  <c r="C317" i="13"/>
  <c r="C315" i="13"/>
  <c r="C313" i="13"/>
  <c r="E311" i="13"/>
  <c r="H309" i="13"/>
  <c r="C304" i="13"/>
  <c r="E302" i="13"/>
  <c r="H300" i="13"/>
  <c r="C295" i="13"/>
  <c r="E293" i="13"/>
  <c r="H291" i="13"/>
  <c r="E281" i="13"/>
  <c r="E278" i="13"/>
  <c r="E275" i="13"/>
  <c r="E272" i="13"/>
  <c r="E269" i="13"/>
  <c r="E266" i="13"/>
  <c r="E263" i="13"/>
  <c r="E260" i="13"/>
  <c r="E257" i="13"/>
  <c r="E254" i="13"/>
  <c r="E251" i="13"/>
  <c r="E248" i="13"/>
  <c r="E245" i="13"/>
  <c r="E242" i="13"/>
  <c r="E239" i="13"/>
  <c r="E236" i="13"/>
  <c r="E233" i="13"/>
  <c r="E230" i="13"/>
  <c r="E227" i="13"/>
  <c r="E224" i="13"/>
  <c r="E221" i="13"/>
  <c r="E218" i="13"/>
  <c r="E215" i="13"/>
  <c r="E333" i="13"/>
  <c r="H307" i="13"/>
  <c r="H298" i="13"/>
  <c r="H289" i="13"/>
  <c r="C286" i="13"/>
  <c r="E284" i="13"/>
  <c r="H330" i="13"/>
  <c r="H328" i="13"/>
  <c r="H324" i="13"/>
  <c r="H322" i="13"/>
  <c r="H318" i="13"/>
  <c r="H316" i="13"/>
  <c r="C309" i="13"/>
  <c r="C300" i="13"/>
  <c r="C291" i="13"/>
  <c r="C392" i="13"/>
  <c r="E360" i="13"/>
  <c r="E326" i="13"/>
  <c r="E320" i="13"/>
  <c r="E314" i="13"/>
  <c r="H312" i="13"/>
  <c r="C307" i="13"/>
  <c r="E305" i="13"/>
  <c r="H303" i="13"/>
  <c r="C298" i="13"/>
  <c r="E296" i="13"/>
  <c r="H294" i="13"/>
  <c r="C289" i="13"/>
  <c r="E287" i="13"/>
  <c r="E282" i="13"/>
  <c r="E279" i="13"/>
  <c r="E276" i="13"/>
  <c r="E273" i="13"/>
  <c r="E270" i="13"/>
  <c r="E267" i="13"/>
  <c r="E264" i="13"/>
  <c r="E261" i="13"/>
  <c r="E258" i="13"/>
  <c r="E255" i="13"/>
  <c r="E252" i="13"/>
  <c r="E249" i="13"/>
  <c r="E246" i="13"/>
  <c r="E243" i="13"/>
  <c r="E240" i="13"/>
  <c r="E237" i="13"/>
  <c r="E234" i="13"/>
  <c r="E231" i="13"/>
  <c r="E228" i="13"/>
  <c r="E225" i="13"/>
  <c r="E222" i="13"/>
  <c r="E219" i="13"/>
  <c r="E216" i="13"/>
  <c r="E213" i="13"/>
  <c r="E210" i="13"/>
  <c r="C458" i="13"/>
  <c r="E447" i="13"/>
  <c r="H420" i="13"/>
  <c r="E405" i="13"/>
  <c r="E375" i="13"/>
  <c r="E342" i="13"/>
  <c r="E332" i="13"/>
  <c r="E330" i="13"/>
  <c r="E324" i="13"/>
  <c r="E318" i="13"/>
  <c r="H310" i="13"/>
  <c r="H301" i="13"/>
  <c r="H292" i="13"/>
  <c r="H285" i="13"/>
  <c r="C385" i="13"/>
  <c r="E354" i="13"/>
  <c r="C330" i="13"/>
  <c r="C387" i="13"/>
  <c r="C320" i="13"/>
  <c r="C302" i="13"/>
  <c r="H296" i="13"/>
  <c r="H279" i="13"/>
  <c r="H274" i="13"/>
  <c r="C269" i="13"/>
  <c r="C264" i="13"/>
  <c r="H243" i="13"/>
  <c r="H238" i="13"/>
  <c r="C233" i="13"/>
  <c r="C228" i="13"/>
  <c r="H214" i="13"/>
  <c r="C212" i="13"/>
  <c r="C197" i="13"/>
  <c r="H190" i="13"/>
  <c r="E187" i="13"/>
  <c r="C97" i="13"/>
  <c r="E366" i="13"/>
  <c r="C326" i="13"/>
  <c r="C296" i="13"/>
  <c r="H290" i="13"/>
  <c r="C279" i="13"/>
  <c r="H258" i="13"/>
  <c r="H253" i="13"/>
  <c r="C248" i="13"/>
  <c r="C243" i="13"/>
  <c r="H222" i="13"/>
  <c r="C218" i="13"/>
  <c r="H207" i="13"/>
  <c r="C204" i="13"/>
  <c r="E200" i="13"/>
  <c r="H198" i="13"/>
  <c r="E195" i="13"/>
  <c r="C192" i="13"/>
  <c r="H185" i="13"/>
  <c r="C184" i="13"/>
  <c r="H182" i="13"/>
  <c r="C181" i="13"/>
  <c r="H179" i="13"/>
  <c r="C178" i="13"/>
  <c r="H176" i="13"/>
  <c r="C175" i="13"/>
  <c r="H173" i="13"/>
  <c r="C172" i="13"/>
  <c r="H170" i="13"/>
  <c r="C169" i="13"/>
  <c r="H167" i="13"/>
  <c r="C166" i="13"/>
  <c r="H164" i="13"/>
  <c r="C163" i="13"/>
  <c r="H161" i="13"/>
  <c r="C160" i="13"/>
  <c r="H158" i="13"/>
  <c r="C157" i="13"/>
  <c r="H155" i="13"/>
  <c r="C154" i="13"/>
  <c r="H152" i="13"/>
  <c r="C151" i="13"/>
  <c r="H149" i="13"/>
  <c r="C148" i="13"/>
  <c r="H146" i="13"/>
  <c r="C145" i="13"/>
  <c r="H143" i="13"/>
  <c r="C142" i="13"/>
  <c r="H140" i="13"/>
  <c r="C139" i="13"/>
  <c r="H137" i="13"/>
  <c r="C136" i="13"/>
  <c r="H134" i="13"/>
  <c r="C133" i="13"/>
  <c r="H131" i="13"/>
  <c r="C130" i="13"/>
  <c r="H128" i="13"/>
  <c r="C127" i="13"/>
  <c r="H125" i="13"/>
  <c r="C124" i="13"/>
  <c r="H122" i="13"/>
  <c r="C121" i="13"/>
  <c r="H119" i="13"/>
  <c r="C118" i="13"/>
  <c r="H116" i="13"/>
  <c r="C115" i="13"/>
  <c r="H113" i="13"/>
  <c r="C112" i="13"/>
  <c r="H110" i="13"/>
  <c r="C109" i="13"/>
  <c r="H107" i="13"/>
  <c r="C106" i="13"/>
  <c r="H104" i="13"/>
  <c r="C103" i="13"/>
  <c r="C407" i="13"/>
  <c r="H273" i="13"/>
  <c r="H268" i="13"/>
  <c r="C263" i="13"/>
  <c r="C258" i="13"/>
  <c r="H237" i="13"/>
  <c r="H232" i="13"/>
  <c r="C227" i="13"/>
  <c r="H211" i="13"/>
  <c r="E209" i="13"/>
  <c r="H193" i="13"/>
  <c r="E190" i="13"/>
  <c r="E312" i="13"/>
  <c r="H283" i="13"/>
  <c r="C278" i="13"/>
  <c r="C273" i="13"/>
  <c r="H252" i="13"/>
  <c r="H247" i="13"/>
  <c r="C242" i="13"/>
  <c r="C237" i="13"/>
  <c r="C222" i="13"/>
  <c r="H217" i="13"/>
  <c r="E207" i="13"/>
  <c r="H205" i="13"/>
  <c r="C200" i="13"/>
  <c r="E198" i="13"/>
  <c r="C195" i="13"/>
  <c r="E185" i="13"/>
  <c r="E182" i="13"/>
  <c r="E179" i="13"/>
  <c r="E176" i="13"/>
  <c r="E173" i="13"/>
  <c r="E170" i="13"/>
  <c r="E167" i="13"/>
  <c r="E164" i="13"/>
  <c r="E161" i="13"/>
  <c r="E158" i="13"/>
  <c r="E155" i="13"/>
  <c r="E152" i="13"/>
  <c r="E149" i="13"/>
  <c r="E146" i="13"/>
  <c r="E143" i="13"/>
  <c r="E140" i="13"/>
  <c r="E137" i="13"/>
  <c r="E134" i="13"/>
  <c r="E131" i="13"/>
  <c r="E128" i="13"/>
  <c r="E125" i="13"/>
  <c r="E122" i="13"/>
  <c r="E119" i="13"/>
  <c r="E116" i="13"/>
  <c r="E113" i="13"/>
  <c r="E110" i="13"/>
  <c r="C318" i="13"/>
  <c r="E300" i="13"/>
  <c r="H267" i="13"/>
  <c r="H262" i="13"/>
  <c r="C257" i="13"/>
  <c r="C252" i="13"/>
  <c r="H231" i="13"/>
  <c r="H226" i="13"/>
  <c r="H213" i="13"/>
  <c r="C209" i="13"/>
  <c r="H196" i="13"/>
  <c r="E193" i="13"/>
  <c r="E188" i="13"/>
  <c r="E351" i="13"/>
  <c r="C324" i="13"/>
  <c r="C311" i="13"/>
  <c r="H305" i="13"/>
  <c r="E294" i="13"/>
  <c r="H282" i="13"/>
  <c r="H277" i="13"/>
  <c r="C272" i="13"/>
  <c r="C267" i="13"/>
  <c r="H246" i="13"/>
  <c r="H241" i="13"/>
  <c r="C236" i="13"/>
  <c r="C231" i="13"/>
  <c r="C221" i="13"/>
  <c r="H216" i="13"/>
  <c r="C207" i="13"/>
  <c r="E203" i="13"/>
  <c r="H201" i="13"/>
  <c r="C198" i="13"/>
  <c r="H186" i="13"/>
  <c r="C185" i="13"/>
  <c r="H183" i="13"/>
  <c r="C182" i="13"/>
  <c r="H180" i="13"/>
  <c r="C179" i="13"/>
  <c r="H177" i="13"/>
  <c r="C176" i="13"/>
  <c r="H174" i="13"/>
  <c r="C173" i="13"/>
  <c r="H171" i="13"/>
  <c r="C170" i="13"/>
  <c r="H168" i="13"/>
  <c r="C167" i="13"/>
  <c r="H165" i="13"/>
  <c r="C164" i="13"/>
  <c r="H162" i="13"/>
  <c r="C161" i="13"/>
  <c r="H159" i="13"/>
  <c r="C158" i="13"/>
  <c r="H156" i="13"/>
  <c r="C305" i="13"/>
  <c r="H299" i="13"/>
  <c r="C282" i="13"/>
  <c r="H261" i="13"/>
  <c r="H256" i="13"/>
  <c r="C251" i="13"/>
  <c r="C246" i="13"/>
  <c r="H225" i="13"/>
  <c r="C213" i="13"/>
  <c r="E196" i="13"/>
  <c r="E191" i="13"/>
  <c r="C188" i="13"/>
  <c r="E339" i="13"/>
  <c r="C293" i="13"/>
  <c r="H287" i="13"/>
  <c r="H276" i="13"/>
  <c r="H271" i="13"/>
  <c r="C266" i="13"/>
  <c r="C261" i="13"/>
  <c r="H240" i="13"/>
  <c r="H235" i="13"/>
  <c r="C230" i="13"/>
  <c r="C225" i="13"/>
  <c r="H220" i="13"/>
  <c r="C216" i="13"/>
  <c r="H208" i="13"/>
  <c r="C203" i="13"/>
  <c r="E201" i="13"/>
  <c r="H199" i="13"/>
  <c r="H189" i="13"/>
  <c r="E186" i="13"/>
  <c r="E183" i="13"/>
  <c r="E180" i="13"/>
  <c r="E177" i="13"/>
  <c r="E174" i="13"/>
  <c r="E171" i="13"/>
  <c r="E168" i="13"/>
  <c r="E165" i="13"/>
  <c r="E162" i="13"/>
  <c r="E159" i="13"/>
  <c r="E156" i="13"/>
  <c r="E153" i="13"/>
  <c r="E150" i="13"/>
  <c r="E147" i="13"/>
  <c r="E144" i="13"/>
  <c r="E141" i="13"/>
  <c r="E138" i="13"/>
  <c r="E135" i="13"/>
  <c r="E132" i="13"/>
  <c r="E129" i="13"/>
  <c r="E126" i="13"/>
  <c r="E123" i="13"/>
  <c r="E120" i="13"/>
  <c r="E117" i="13"/>
  <c r="E114" i="13"/>
  <c r="E111" i="13"/>
  <c r="E108" i="13"/>
  <c r="E105" i="13"/>
  <c r="C287" i="13"/>
  <c r="C281" i="13"/>
  <c r="C276" i="13"/>
  <c r="H255" i="13"/>
  <c r="H250" i="13"/>
  <c r="C245" i="13"/>
  <c r="C240" i="13"/>
  <c r="H210" i="13"/>
  <c r="E194" i="13"/>
  <c r="C191" i="13"/>
  <c r="E309" i="13"/>
  <c r="H270" i="13"/>
  <c r="H265" i="13"/>
  <c r="C260" i="13"/>
  <c r="C255" i="13"/>
  <c r="H234" i="13"/>
  <c r="H229" i="13"/>
  <c r="C224" i="13"/>
  <c r="H219" i="13"/>
  <c r="E206" i="13"/>
  <c r="H204" i="13"/>
  <c r="C201" i="13"/>
  <c r="H192" i="13"/>
  <c r="E189" i="13"/>
  <c r="C186" i="13"/>
  <c r="H184" i="13"/>
  <c r="C183" i="13"/>
  <c r="H181" i="13"/>
  <c r="C180" i="13"/>
  <c r="H178" i="13"/>
  <c r="C177" i="13"/>
  <c r="H175" i="13"/>
  <c r="C174" i="13"/>
  <c r="H172" i="13"/>
  <c r="C171" i="13"/>
  <c r="H169" i="13"/>
  <c r="C168" i="13"/>
  <c r="H166" i="13"/>
  <c r="C165" i="13"/>
  <c r="H163" i="13"/>
  <c r="C162" i="13"/>
  <c r="H160" i="13"/>
  <c r="C159" i="13"/>
  <c r="H157" i="13"/>
  <c r="C156" i="13"/>
  <c r="H154" i="13"/>
  <c r="C153" i="13"/>
  <c r="H151" i="13"/>
  <c r="C150" i="13"/>
  <c r="H148" i="13"/>
  <c r="C147" i="13"/>
  <c r="H145" i="13"/>
  <c r="C144" i="13"/>
  <c r="H142" i="13"/>
  <c r="E422" i="13"/>
  <c r="H400" i="13"/>
  <c r="E303" i="13"/>
  <c r="H280" i="13"/>
  <c r="C275" i="13"/>
  <c r="C270" i="13"/>
  <c r="H249" i="13"/>
  <c r="H244" i="13"/>
  <c r="C239" i="13"/>
  <c r="C234" i="13"/>
  <c r="C215" i="13"/>
  <c r="E212" i="13"/>
  <c r="C210" i="13"/>
  <c r="E197" i="13"/>
  <c r="C194" i="13"/>
  <c r="H187" i="13"/>
  <c r="C314" i="13"/>
  <c r="H308" i="13"/>
  <c r="E291" i="13"/>
  <c r="H264" i="13"/>
  <c r="H259" i="13"/>
  <c r="C254" i="13"/>
  <c r="H100" i="13"/>
  <c r="E106" i="13"/>
  <c r="H118" i="13"/>
  <c r="E121" i="13"/>
  <c r="H126" i="13"/>
  <c r="C132" i="13"/>
  <c r="E166" i="13"/>
  <c r="E14" i="13"/>
  <c r="E97" i="13"/>
  <c r="C99" i="13"/>
  <c r="E102" i="13"/>
  <c r="C104" i="13"/>
  <c r="H108" i="13"/>
  <c r="C111" i="13"/>
  <c r="C116" i="13"/>
  <c r="E124" i="13"/>
  <c r="H129" i="13"/>
  <c r="C135" i="13"/>
  <c r="E148" i="13"/>
  <c r="H153" i="13"/>
  <c r="E181" i="13"/>
  <c r="E204" i="13"/>
  <c r="H223" i="13"/>
  <c r="C1" i="13"/>
  <c r="H2" i="13"/>
  <c r="C4" i="13"/>
  <c r="C7" i="13"/>
  <c r="C10" i="13"/>
  <c r="H11" i="13"/>
  <c r="C13" i="13"/>
  <c r="H14" i="13"/>
  <c r="C16" i="13"/>
  <c r="C19" i="13"/>
  <c r="C22" i="13"/>
  <c r="C25" i="13"/>
  <c r="C28" i="13"/>
  <c r="C31" i="13"/>
  <c r="C34" i="13"/>
  <c r="C37" i="13"/>
  <c r="C40" i="13"/>
  <c r="C43" i="13"/>
  <c r="H44" i="13"/>
  <c r="C46" i="13"/>
  <c r="H47" i="13"/>
  <c r="C49" i="13"/>
  <c r="H50" i="13"/>
  <c r="C52" i="13"/>
  <c r="H53" i="13"/>
  <c r="C55" i="13"/>
  <c r="H56" i="13"/>
  <c r="C58" i="13"/>
  <c r="H59" i="13"/>
  <c r="C61" i="13"/>
  <c r="H62" i="13"/>
  <c r="C64" i="13"/>
  <c r="H65" i="13"/>
  <c r="C67" i="13"/>
  <c r="H68" i="13"/>
  <c r="E73" i="13"/>
  <c r="E76" i="13"/>
  <c r="E79" i="13"/>
  <c r="E82" i="13"/>
  <c r="E85" i="13"/>
  <c r="E88" i="13"/>
  <c r="E91" i="13"/>
  <c r="E94" i="13"/>
  <c r="E104" i="13"/>
  <c r="H106" i="13"/>
  <c r="H121" i="13"/>
  <c r="E127" i="13"/>
  <c r="H132" i="13"/>
  <c r="C138" i="13"/>
  <c r="E160" i="13"/>
  <c r="C189" i="13"/>
  <c r="C2" i="13"/>
  <c r="E70" i="13"/>
  <c r="H97" i="13"/>
  <c r="E99" i="13"/>
  <c r="H102" i="13"/>
  <c r="C114" i="13"/>
  <c r="C119" i="13"/>
  <c r="H124" i="13"/>
  <c r="E130" i="13"/>
  <c r="H135" i="13"/>
  <c r="C141" i="13"/>
  <c r="H144" i="13"/>
  <c r="C149" i="13"/>
  <c r="E154" i="13"/>
  <c r="E175" i="13"/>
  <c r="E1" i="13"/>
  <c r="E4" i="13"/>
  <c r="E7" i="13"/>
  <c r="E10" i="13"/>
  <c r="E13" i="13"/>
  <c r="E16" i="13"/>
  <c r="E19" i="13"/>
  <c r="E22" i="13"/>
  <c r="E25" i="13"/>
  <c r="E28" i="13"/>
  <c r="E31" i="13"/>
  <c r="E34" i="13"/>
  <c r="E37" i="13"/>
  <c r="E40" i="13"/>
  <c r="E67" i="13"/>
  <c r="C72" i="13"/>
  <c r="H73" i="13"/>
  <c r="C75" i="13"/>
  <c r="H76" i="13"/>
  <c r="C78" i="13"/>
  <c r="H79" i="13"/>
  <c r="C81" i="13"/>
  <c r="H82" i="13"/>
  <c r="C84" i="13"/>
  <c r="H85" i="13"/>
  <c r="C87" i="13"/>
  <c r="H88" i="13"/>
  <c r="C90" i="13"/>
  <c r="H91" i="13"/>
  <c r="C93" i="13"/>
  <c r="H94" i="13"/>
  <c r="C96" i="13"/>
  <c r="C101" i="13"/>
  <c r="E109" i="13"/>
  <c r="H111" i="13"/>
  <c r="H127" i="13"/>
  <c r="E133" i="13"/>
  <c r="H138" i="13"/>
  <c r="C206" i="13"/>
  <c r="H99" i="13"/>
  <c r="C107" i="13"/>
  <c r="C117" i="13"/>
  <c r="C122" i="13"/>
  <c r="H130" i="13"/>
  <c r="E136" i="13"/>
  <c r="H141" i="13"/>
  <c r="E145" i="13"/>
  <c r="C155" i="13"/>
  <c r="E169" i="13"/>
  <c r="C249" i="13"/>
  <c r="C42" i="13"/>
  <c r="H43" i="13"/>
  <c r="C45" i="13"/>
  <c r="H46" i="13"/>
  <c r="C48" i="13"/>
  <c r="H49" i="13"/>
  <c r="C51" i="13"/>
  <c r="H52" i="13"/>
  <c r="C54" i="13"/>
  <c r="H55" i="13"/>
  <c r="C57" i="13"/>
  <c r="H58" i="13"/>
  <c r="C60" i="13"/>
  <c r="H61" i="13"/>
  <c r="C63" i="13"/>
  <c r="H64" i="13"/>
  <c r="C66" i="13"/>
  <c r="H67" i="13"/>
  <c r="C69" i="13"/>
  <c r="E72" i="13"/>
  <c r="E75" i="13"/>
  <c r="E78" i="13"/>
  <c r="E81" i="13"/>
  <c r="E84" i="13"/>
  <c r="E87" i="13"/>
  <c r="E90" i="13"/>
  <c r="E93" i="13"/>
  <c r="E96" i="13"/>
  <c r="E101" i="13"/>
  <c r="C105" i="13"/>
  <c r="E107" i="13"/>
  <c r="H109" i="13"/>
  <c r="E112" i="13"/>
  <c r="H114" i="13"/>
  <c r="C125" i="13"/>
  <c r="H133" i="13"/>
  <c r="E139" i="13"/>
  <c r="H150" i="13"/>
  <c r="E184" i="13"/>
  <c r="E103" i="13"/>
  <c r="C120" i="13"/>
  <c r="C128" i="13"/>
  <c r="H136" i="13"/>
  <c r="E142" i="13"/>
  <c r="E163" i="13"/>
  <c r="E192" i="13"/>
  <c r="H228" i="13"/>
  <c r="F184" i="13" l="1"/>
  <c r="J184" i="13" s="1"/>
  <c r="F31" i="13"/>
  <c r="J31" i="13" s="1"/>
  <c r="D107" i="13"/>
  <c r="I107" i="13" s="1"/>
  <c r="D219" i="13"/>
  <c r="I219" i="13" s="1"/>
  <c r="D150" i="13"/>
  <c r="I150" i="13" s="1"/>
  <c r="D168" i="13"/>
  <c r="I168" i="13" s="1"/>
  <c r="D186" i="13"/>
  <c r="I186" i="13" s="1"/>
  <c r="D287" i="13"/>
  <c r="I287" i="13" s="1"/>
  <c r="D225" i="13"/>
  <c r="I225" i="13" s="1"/>
  <c r="D158" i="13"/>
  <c r="I158" i="13" s="1"/>
  <c r="D176" i="13"/>
  <c r="I176" i="13" s="1"/>
  <c r="D311" i="13"/>
  <c r="I311" i="13" s="1"/>
  <c r="D222" i="13"/>
  <c r="I222" i="13" s="1"/>
  <c r="D291" i="13"/>
  <c r="I291" i="13" s="1"/>
  <c r="D317" i="13"/>
  <c r="I317" i="13" s="1"/>
  <c r="D199" i="13"/>
  <c r="I199" i="13" s="1"/>
  <c r="D217" i="13"/>
  <c r="I217" i="13" s="1"/>
  <c r="D235" i="13"/>
  <c r="I235" i="13" s="1"/>
  <c r="D253" i="13"/>
  <c r="I253" i="13" s="1"/>
  <c r="D271" i="13"/>
  <c r="I271" i="13" s="1"/>
  <c r="D401" i="13"/>
  <c r="I401" i="13" s="1"/>
  <c r="D393" i="13"/>
  <c r="I393" i="13" s="1"/>
  <c r="D419" i="13"/>
  <c r="I419" i="13" s="1"/>
  <c r="D404" i="13"/>
  <c r="I404" i="13" s="1"/>
  <c r="D345" i="13"/>
  <c r="I345" i="13" s="1"/>
  <c r="D363" i="13"/>
  <c r="I363" i="13" s="1"/>
  <c r="D398" i="13"/>
  <c r="I398" i="13" s="1"/>
  <c r="D431" i="13"/>
  <c r="I431" i="13" s="1"/>
  <c r="D449" i="13"/>
  <c r="I449" i="13" s="1"/>
  <c r="D465" i="13"/>
  <c r="I465" i="13" s="1"/>
  <c r="D469" i="13"/>
  <c r="I469" i="13" s="1"/>
  <c r="D487" i="13"/>
  <c r="I487" i="13" s="1"/>
  <c r="D143" i="13"/>
  <c r="I143" i="13" s="1"/>
  <c r="F37" i="13"/>
  <c r="J37" i="13" s="1"/>
  <c r="F1" i="13"/>
  <c r="J1" i="13" s="1"/>
  <c r="D13" i="13"/>
  <c r="I13" i="13" s="1"/>
  <c r="D135" i="13"/>
  <c r="I135" i="13" s="1"/>
  <c r="D134" i="13"/>
  <c r="I134" i="13" s="1"/>
  <c r="D101" i="13"/>
  <c r="I101" i="13" s="1"/>
  <c r="F14" i="13"/>
  <c r="J14" i="13" s="1"/>
  <c r="D137" i="13"/>
  <c r="I137" i="13" s="1"/>
  <c r="D9" i="13"/>
  <c r="I9" i="13" s="1"/>
  <c r="D79" i="13"/>
  <c r="I79" i="13" s="1"/>
  <c r="F175" i="13"/>
  <c r="J175" i="13" s="1"/>
  <c r="D32" i="13"/>
  <c r="I32" i="13" s="1"/>
  <c r="D152" i="13"/>
  <c r="I152" i="13" s="1"/>
  <c r="D86" i="13"/>
  <c r="I86" i="13" s="1"/>
  <c r="F291" i="13"/>
  <c r="J291" i="13" s="1"/>
  <c r="D6" i="13"/>
  <c r="I6" i="13" s="1"/>
  <c r="D3" i="13"/>
  <c r="I3" i="13" s="1"/>
  <c r="D128" i="13"/>
  <c r="I128" i="13" s="1"/>
  <c r="D96" i="13"/>
  <c r="I96" i="13" s="1"/>
  <c r="D243" i="13"/>
  <c r="I243" i="13" s="1"/>
  <c r="D341" i="13"/>
  <c r="I341" i="13" s="1"/>
  <c r="D325" i="13"/>
  <c r="I325" i="13" s="1"/>
  <c r="D379" i="13"/>
  <c r="I379" i="13" s="1"/>
  <c r="D435" i="13"/>
  <c r="I435" i="13" s="1"/>
  <c r="D391" i="13"/>
  <c r="I391" i="13" s="1"/>
  <c r="D427" i="13"/>
  <c r="I427" i="13" s="1"/>
  <c r="D445" i="13"/>
  <c r="I445" i="13" s="1"/>
  <c r="D140" i="13"/>
  <c r="I140" i="13" s="1"/>
  <c r="D95" i="13"/>
  <c r="I95" i="13" s="1"/>
  <c r="D18" i="13"/>
  <c r="I18" i="13" s="1"/>
  <c r="D120" i="13"/>
  <c r="I120" i="13" s="1"/>
  <c r="D125" i="13"/>
  <c r="I125" i="13" s="1"/>
  <c r="D249" i="13"/>
  <c r="I249" i="13" s="1"/>
  <c r="D40" i="13"/>
  <c r="I40" i="13" s="1"/>
  <c r="D10" i="13"/>
  <c r="I10" i="13" s="1"/>
  <c r="F166" i="13"/>
  <c r="J166" i="13" s="1"/>
  <c r="D314" i="13"/>
  <c r="I314" i="13" s="1"/>
  <c r="D275" i="13"/>
  <c r="I275" i="13" s="1"/>
  <c r="D153" i="13"/>
  <c r="I153" i="13" s="1"/>
  <c r="D171" i="13"/>
  <c r="I171" i="13" s="1"/>
  <c r="D213" i="13"/>
  <c r="I213" i="13" s="1"/>
  <c r="D161" i="13"/>
  <c r="I161" i="13" s="1"/>
  <c r="D179" i="13"/>
  <c r="I179" i="13" s="1"/>
  <c r="D231" i="13"/>
  <c r="I231" i="13" s="1"/>
  <c r="D242" i="13"/>
  <c r="I242" i="13" s="1"/>
  <c r="D248" i="13"/>
  <c r="I248" i="13" s="1"/>
  <c r="D212" i="13"/>
  <c r="I212" i="13" s="1"/>
  <c r="D320" i="13"/>
  <c r="I320" i="13" s="1"/>
  <c r="D298" i="13"/>
  <c r="I298" i="13" s="1"/>
  <c r="D309" i="13"/>
  <c r="I309" i="13" s="1"/>
  <c r="D323" i="13"/>
  <c r="I323" i="13" s="1"/>
  <c r="D202" i="13"/>
  <c r="I202" i="13" s="1"/>
  <c r="D220" i="13"/>
  <c r="I220" i="13" s="1"/>
  <c r="D238" i="13"/>
  <c r="I238" i="13" s="1"/>
  <c r="D256" i="13"/>
  <c r="I256" i="13" s="1"/>
  <c r="D274" i="13"/>
  <c r="I274" i="13" s="1"/>
  <c r="D299" i="13"/>
  <c r="I299" i="13" s="1"/>
  <c r="D413" i="13"/>
  <c r="I413" i="13" s="1"/>
  <c r="D475" i="13"/>
  <c r="I475" i="13" s="1"/>
  <c r="D348" i="13"/>
  <c r="I348" i="13" s="1"/>
  <c r="D366" i="13"/>
  <c r="I366" i="13" s="1"/>
  <c r="D422" i="13"/>
  <c r="I422" i="13" s="1"/>
  <c r="D434" i="13"/>
  <c r="I434" i="13" s="1"/>
  <c r="D452" i="13"/>
  <c r="I452" i="13" s="1"/>
  <c r="D489" i="13"/>
  <c r="I489" i="13" s="1"/>
  <c r="D129" i="13"/>
  <c r="I129" i="13" s="1"/>
  <c r="D11" i="13"/>
  <c r="I11" i="13" s="1"/>
  <c r="D42" i="13"/>
  <c r="I42" i="13" s="1"/>
  <c r="D221" i="13"/>
  <c r="I221" i="13" s="1"/>
  <c r="D163" i="13"/>
  <c r="I163" i="13" s="1"/>
  <c r="D285" i="13"/>
  <c r="D284" i="13" s="1"/>
  <c r="I284" i="13" s="1"/>
  <c r="D359" i="13"/>
  <c r="I359" i="13" s="1"/>
  <c r="D343" i="13"/>
  <c r="I343" i="13" s="1"/>
  <c r="D112" i="13"/>
  <c r="I112" i="13" s="1"/>
  <c r="D130" i="13"/>
  <c r="I130" i="13" s="1"/>
  <c r="D148" i="13"/>
  <c r="I148" i="13" s="1"/>
  <c r="D166" i="13"/>
  <c r="I166" i="13" s="1"/>
  <c r="D184" i="13"/>
  <c r="I184" i="13" s="1"/>
  <c r="D387" i="13"/>
  <c r="I387" i="13" s="1"/>
  <c r="D327" i="13"/>
  <c r="I327" i="13" s="1"/>
  <c r="D383" i="13"/>
  <c r="I383" i="13" s="1"/>
  <c r="D344" i="13"/>
  <c r="I344" i="13" s="1"/>
  <c r="D362" i="13"/>
  <c r="I362" i="13" s="1"/>
  <c r="D380" i="13"/>
  <c r="I380" i="13" s="1"/>
  <c r="D328" i="13"/>
  <c r="I328" i="13" s="1"/>
  <c r="D346" i="13"/>
  <c r="I346" i="13" s="1"/>
  <c r="D364" i="13"/>
  <c r="I364" i="13" s="1"/>
  <c r="D395" i="13"/>
  <c r="I395" i="13" s="1"/>
  <c r="D420" i="13"/>
  <c r="I420" i="13" s="1"/>
  <c r="D438" i="13"/>
  <c r="I438" i="13" s="1"/>
  <c r="D461" i="13"/>
  <c r="I461" i="13" s="1"/>
  <c r="D462" i="13"/>
  <c r="I462" i="13" s="1"/>
  <c r="D394" i="13"/>
  <c r="I394" i="13" s="1"/>
  <c r="D412" i="13"/>
  <c r="I412" i="13" s="1"/>
  <c r="D430" i="13"/>
  <c r="I430" i="13" s="1"/>
  <c r="D448" i="13"/>
  <c r="I448" i="13" s="1"/>
  <c r="D456" i="13"/>
  <c r="I456" i="13" s="1"/>
  <c r="D146" i="13"/>
  <c r="I146" i="13" s="1"/>
  <c r="D92" i="13"/>
  <c r="I92" i="13" s="1"/>
  <c r="D20" i="13"/>
  <c r="I20" i="13" s="1"/>
  <c r="D29" i="13"/>
  <c r="I29" i="13" s="1"/>
  <c r="D78" i="13"/>
  <c r="I78" i="13" s="1"/>
  <c r="D324" i="13"/>
  <c r="I324" i="13" s="1"/>
  <c r="D127" i="13"/>
  <c r="I127" i="13" s="1"/>
  <c r="D302" i="13"/>
  <c r="I302" i="13" s="1"/>
  <c r="D206" i="13"/>
  <c r="I206" i="13" s="1"/>
  <c r="D132" i="13"/>
  <c r="I132" i="13" s="1"/>
  <c r="D155" i="13"/>
  <c r="I155" i="13" s="1"/>
  <c r="D189" i="13"/>
  <c r="I189" i="13" s="1"/>
  <c r="D34" i="13"/>
  <c r="I34" i="13" s="1"/>
  <c r="D4" i="13"/>
  <c r="I4" i="13" s="1"/>
  <c r="D116" i="13"/>
  <c r="I116" i="13" s="1"/>
  <c r="D194" i="13"/>
  <c r="I194" i="13" s="1"/>
  <c r="D156" i="13"/>
  <c r="I156" i="13" s="1"/>
  <c r="D174" i="13"/>
  <c r="I174" i="13" s="1"/>
  <c r="D261" i="13"/>
  <c r="I261" i="13" s="1"/>
  <c r="D246" i="13"/>
  <c r="I246" i="13" s="1"/>
  <c r="D164" i="13"/>
  <c r="I164" i="13" s="1"/>
  <c r="D182" i="13"/>
  <c r="I182" i="13" s="1"/>
  <c r="D258" i="13"/>
  <c r="I258" i="13" s="1"/>
  <c r="D228" i="13"/>
  <c r="I228" i="13" s="1"/>
  <c r="D330" i="13"/>
  <c r="I330" i="13" s="1"/>
  <c r="D295" i="13"/>
  <c r="I295" i="13" s="1"/>
  <c r="D329" i="13"/>
  <c r="I329" i="13" s="1"/>
  <c r="D187" i="13"/>
  <c r="I187" i="13" s="1"/>
  <c r="D205" i="13"/>
  <c r="I205" i="13" s="1"/>
  <c r="D223" i="13"/>
  <c r="I223" i="13" s="1"/>
  <c r="D241" i="13"/>
  <c r="I241" i="13" s="1"/>
  <c r="D259" i="13"/>
  <c r="I259" i="13" s="1"/>
  <c r="D277" i="13"/>
  <c r="I277" i="13" s="1"/>
  <c r="D468" i="13"/>
  <c r="I468" i="13" s="1"/>
  <c r="D333" i="13"/>
  <c r="I333" i="13" s="1"/>
  <c r="D351" i="13"/>
  <c r="I351" i="13" s="1"/>
  <c r="D369" i="13"/>
  <c r="I369" i="13" s="1"/>
  <c r="D463" i="13"/>
  <c r="I463" i="13" s="1"/>
  <c r="D484" i="13"/>
  <c r="I484" i="13" s="1"/>
  <c r="D437" i="13"/>
  <c r="I437" i="13" s="1"/>
  <c r="D455" i="13"/>
  <c r="I455" i="13" s="1"/>
  <c r="D479" i="13"/>
  <c r="I479" i="13" s="1"/>
  <c r="D459" i="13"/>
  <c r="I459" i="13" s="1"/>
  <c r="D113" i="13"/>
  <c r="I113" i="13" s="1"/>
  <c r="D15" i="13"/>
  <c r="I15" i="13" s="1"/>
  <c r="D62" i="13"/>
  <c r="I62" i="13" s="1"/>
  <c r="D145" i="13"/>
  <c r="I145" i="13" s="1"/>
  <c r="D321" i="13"/>
  <c r="I321" i="13" s="1"/>
  <c r="D361" i="13"/>
  <c r="I361" i="13" s="1"/>
  <c r="D417" i="13"/>
  <c r="I417" i="13" s="1"/>
  <c r="D453" i="13"/>
  <c r="I453" i="13" s="1"/>
  <c r="D409" i="13"/>
  <c r="I409" i="13" s="1"/>
  <c r="D56" i="13"/>
  <c r="I56" i="13" s="1"/>
  <c r="D75" i="13"/>
  <c r="I75" i="13" s="1"/>
  <c r="D7" i="13"/>
  <c r="I7" i="13" s="1"/>
  <c r="D201" i="13"/>
  <c r="I201" i="13" s="1"/>
  <c r="D54" i="13"/>
  <c r="I54" i="13" s="1"/>
  <c r="D90" i="13"/>
  <c r="I90" i="13" s="1"/>
  <c r="D72" i="13"/>
  <c r="I72" i="13" s="1"/>
  <c r="D55" i="13"/>
  <c r="I55" i="13" s="1"/>
  <c r="D31" i="13"/>
  <c r="I31" i="13" s="1"/>
  <c r="D111" i="13"/>
  <c r="I111" i="13" s="1"/>
  <c r="D266" i="13"/>
  <c r="I266" i="13" s="1"/>
  <c r="D251" i="13"/>
  <c r="I251" i="13" s="1"/>
  <c r="D273" i="13"/>
  <c r="I273" i="13" s="1"/>
  <c r="D263" i="13"/>
  <c r="I263" i="13" s="1"/>
  <c r="D115" i="13"/>
  <c r="I115" i="13" s="1"/>
  <c r="D133" i="13"/>
  <c r="I133" i="13" s="1"/>
  <c r="D151" i="13"/>
  <c r="I151" i="13" s="1"/>
  <c r="D169" i="13"/>
  <c r="I169" i="13" s="1"/>
  <c r="D192" i="13"/>
  <c r="I192" i="13" s="1"/>
  <c r="D279" i="13"/>
  <c r="I279" i="13" s="1"/>
  <c r="D233" i="13"/>
  <c r="I233" i="13" s="1"/>
  <c r="D307" i="13"/>
  <c r="I307" i="13" s="1"/>
  <c r="D308" i="13"/>
  <c r="I308" i="13" s="1"/>
  <c r="D294" i="13"/>
  <c r="I294" i="13" s="1"/>
  <c r="D347" i="13"/>
  <c r="I347" i="13" s="1"/>
  <c r="D365" i="13"/>
  <c r="I365" i="13" s="1"/>
  <c r="D331" i="13"/>
  <c r="I331" i="13" s="1"/>
  <c r="D349" i="13"/>
  <c r="I349" i="13" s="1"/>
  <c r="D367" i="13"/>
  <c r="I367" i="13" s="1"/>
  <c r="D482" i="13"/>
  <c r="I482" i="13" s="1"/>
  <c r="D491" i="13"/>
  <c r="I491" i="13" s="1"/>
  <c r="D405" i="13"/>
  <c r="I405" i="13" s="1"/>
  <c r="D423" i="13"/>
  <c r="I423" i="13" s="1"/>
  <c r="D441" i="13"/>
  <c r="I441" i="13" s="1"/>
  <c r="D473" i="13"/>
  <c r="I473" i="13" s="1"/>
  <c r="D460" i="13"/>
  <c r="I460" i="13" s="1"/>
  <c r="D481" i="13"/>
  <c r="I481" i="13" s="1"/>
  <c r="D457" i="13"/>
  <c r="I457" i="13" s="1"/>
  <c r="D467" i="13"/>
  <c r="I467" i="13" s="1"/>
  <c r="D397" i="13"/>
  <c r="I397" i="13" s="1"/>
  <c r="D415" i="13"/>
  <c r="I415" i="13" s="1"/>
  <c r="D433" i="13"/>
  <c r="I433" i="13" s="1"/>
  <c r="D451" i="13"/>
  <c r="I451" i="13" s="1"/>
  <c r="D494" i="13"/>
  <c r="I494" i="13" s="1"/>
  <c r="D102" i="13"/>
  <c r="I102" i="13" s="1"/>
  <c r="D131" i="13"/>
  <c r="I131" i="13" s="1"/>
  <c r="D89" i="13"/>
  <c r="I89" i="13" s="1"/>
  <c r="D23" i="13"/>
  <c r="I23" i="13" s="1"/>
  <c r="D119" i="13"/>
  <c r="I119" i="13" s="1"/>
  <c r="D138" i="13"/>
  <c r="I138" i="13" s="1"/>
  <c r="D28" i="13"/>
  <c r="I28" i="13" s="1"/>
  <c r="D1" i="13"/>
  <c r="I1" i="13" s="1"/>
  <c r="D210" i="13"/>
  <c r="I210" i="13" s="1"/>
  <c r="D159" i="13"/>
  <c r="I159" i="13" s="1"/>
  <c r="D177" i="13"/>
  <c r="I177" i="13" s="1"/>
  <c r="D240" i="13"/>
  <c r="I240" i="13" s="1"/>
  <c r="D167" i="13"/>
  <c r="I167" i="13" s="1"/>
  <c r="D185" i="13"/>
  <c r="I185" i="13" s="1"/>
  <c r="D267" i="13"/>
  <c r="I267" i="13" s="1"/>
  <c r="D209" i="13"/>
  <c r="I209" i="13" s="1"/>
  <c r="D195" i="13"/>
  <c r="I195" i="13" s="1"/>
  <c r="D278" i="13"/>
  <c r="I278" i="13" s="1"/>
  <c r="D385" i="13"/>
  <c r="I385" i="13" s="1"/>
  <c r="D190" i="13"/>
  <c r="I190" i="13" s="1"/>
  <c r="D208" i="13"/>
  <c r="I208" i="13" s="1"/>
  <c r="D226" i="13"/>
  <c r="I226" i="13" s="1"/>
  <c r="D244" i="13"/>
  <c r="I244" i="13" s="1"/>
  <c r="D262" i="13"/>
  <c r="I262" i="13" s="1"/>
  <c r="D280" i="13"/>
  <c r="I280" i="13" s="1"/>
  <c r="D303" i="13"/>
  <c r="I303" i="13" s="1"/>
  <c r="D381" i="13"/>
  <c r="I381" i="13" s="1"/>
  <c r="D336" i="13"/>
  <c r="I336" i="13" s="1"/>
  <c r="D354" i="13"/>
  <c r="I354" i="13" s="1"/>
  <c r="D372" i="13"/>
  <c r="I372" i="13" s="1"/>
  <c r="D495" i="13"/>
  <c r="I495" i="13" s="1"/>
  <c r="D477" i="13"/>
  <c r="I477" i="13" s="1"/>
  <c r="D440" i="13"/>
  <c r="I440" i="13" s="1"/>
  <c r="D471" i="13"/>
  <c r="D470" i="13" s="1"/>
  <c r="I470" i="13" s="1"/>
  <c r="D464" i="13"/>
  <c r="I464" i="13" s="1"/>
  <c r="D8" i="13"/>
  <c r="I8" i="13" s="1"/>
  <c r="D123" i="13"/>
  <c r="I123" i="13" s="1"/>
  <c r="D126" i="13"/>
  <c r="I126" i="13" s="1"/>
  <c r="D105" i="13"/>
  <c r="I105" i="13" s="1"/>
  <c r="D69" i="13"/>
  <c r="I69" i="13" s="1"/>
  <c r="D51" i="13"/>
  <c r="I51" i="13" s="1"/>
  <c r="D87" i="13"/>
  <c r="I87" i="13" s="1"/>
  <c r="D114" i="13"/>
  <c r="I114" i="13" s="1"/>
  <c r="D52" i="13"/>
  <c r="I52" i="13" s="1"/>
  <c r="D25" i="13"/>
  <c r="I25" i="13" s="1"/>
  <c r="D104" i="13"/>
  <c r="I104" i="13" s="1"/>
  <c r="D224" i="13"/>
  <c r="I224" i="13" s="1"/>
  <c r="D245" i="13"/>
  <c r="I245" i="13" s="1"/>
  <c r="D272" i="13"/>
  <c r="I272" i="13" s="1"/>
  <c r="D118" i="13"/>
  <c r="I118" i="13" s="1"/>
  <c r="D136" i="13"/>
  <c r="I136" i="13" s="1"/>
  <c r="D154" i="13"/>
  <c r="I154" i="13" s="1"/>
  <c r="D172" i="13"/>
  <c r="I172" i="13" s="1"/>
  <c r="D296" i="13"/>
  <c r="I296" i="13" s="1"/>
  <c r="D304" i="13"/>
  <c r="I304" i="13" s="1"/>
  <c r="D288" i="13"/>
  <c r="I288" i="13" s="1"/>
  <c r="D292" i="13"/>
  <c r="I292" i="13" s="1"/>
  <c r="D312" i="13"/>
  <c r="I312" i="13" s="1"/>
  <c r="D493" i="13"/>
  <c r="I493" i="13" s="1"/>
  <c r="D350" i="13"/>
  <c r="I350" i="13" s="1"/>
  <c r="D368" i="13"/>
  <c r="I368" i="13" s="1"/>
  <c r="D316" i="13"/>
  <c r="I316" i="13" s="1"/>
  <c r="D334" i="13"/>
  <c r="I334" i="13" s="1"/>
  <c r="D352" i="13"/>
  <c r="I352" i="13" s="1"/>
  <c r="D370" i="13"/>
  <c r="I370" i="13" s="1"/>
  <c r="D408" i="13"/>
  <c r="I408" i="13" s="1"/>
  <c r="D426" i="13"/>
  <c r="I426" i="13" s="1"/>
  <c r="D444" i="13"/>
  <c r="I444" i="13" s="1"/>
  <c r="D400" i="13"/>
  <c r="I400" i="13" s="1"/>
  <c r="D418" i="13"/>
  <c r="I418" i="13" s="1"/>
  <c r="D436" i="13"/>
  <c r="I436" i="13" s="1"/>
  <c r="D454" i="13"/>
  <c r="I454" i="13" s="1"/>
  <c r="D476" i="13"/>
  <c r="I476" i="13" s="1"/>
  <c r="D466" i="13"/>
  <c r="I466" i="13" s="1"/>
  <c r="D497" i="13"/>
  <c r="I497" i="13" s="1"/>
  <c r="D61" i="13"/>
  <c r="I61" i="13" s="1"/>
  <c r="D377" i="13"/>
  <c r="I377" i="13" s="1"/>
  <c r="D26" i="13"/>
  <c r="I26" i="13" s="1"/>
  <c r="D2" i="13"/>
  <c r="I2" i="13" s="1"/>
  <c r="D22" i="13"/>
  <c r="I22" i="13" s="1"/>
  <c r="D215" i="13"/>
  <c r="I215" i="13" s="1"/>
  <c r="D144" i="13"/>
  <c r="I144" i="13" s="1"/>
  <c r="D162" i="13"/>
  <c r="I162" i="13" s="1"/>
  <c r="D180" i="13"/>
  <c r="I180" i="13" s="1"/>
  <c r="D203" i="13"/>
  <c r="I203" i="13" s="1"/>
  <c r="D282" i="13"/>
  <c r="I282" i="13" s="1"/>
  <c r="D170" i="13"/>
  <c r="I170" i="13" s="1"/>
  <c r="D198" i="13"/>
  <c r="I198" i="13" s="1"/>
  <c r="D200" i="13"/>
  <c r="I200" i="13" s="1"/>
  <c r="D407" i="13"/>
  <c r="I407" i="13" s="1"/>
  <c r="D326" i="13"/>
  <c r="I326" i="13" s="1"/>
  <c r="D264" i="13"/>
  <c r="I264" i="13" s="1"/>
  <c r="D458" i="13"/>
  <c r="I458" i="13" s="1"/>
  <c r="D297" i="13"/>
  <c r="I297" i="13" s="1"/>
  <c r="D193" i="13"/>
  <c r="I193" i="13" s="1"/>
  <c r="D211" i="13"/>
  <c r="I211" i="13" s="1"/>
  <c r="D229" i="13"/>
  <c r="I229" i="13" s="1"/>
  <c r="D247" i="13"/>
  <c r="I247" i="13" s="1"/>
  <c r="D265" i="13"/>
  <c r="I265" i="13" s="1"/>
  <c r="D283" i="13"/>
  <c r="I283" i="13" s="1"/>
  <c r="D332" i="13"/>
  <c r="I332" i="13" s="1"/>
  <c r="D410" i="13"/>
  <c r="I410" i="13" s="1"/>
  <c r="D382" i="13"/>
  <c r="I382" i="13" s="1"/>
  <c r="D416" i="13"/>
  <c r="I416" i="13" s="1"/>
  <c r="D386" i="13"/>
  <c r="I386" i="13" s="1"/>
  <c r="D339" i="13"/>
  <c r="I339" i="13" s="1"/>
  <c r="D357" i="13"/>
  <c r="I357" i="13" s="1"/>
  <c r="D375" i="13"/>
  <c r="I375" i="13" s="1"/>
  <c r="D443" i="13"/>
  <c r="I443" i="13" s="1"/>
  <c r="D472" i="13"/>
  <c r="I472" i="13" s="1"/>
  <c r="D488" i="13"/>
  <c r="I488" i="13" s="1"/>
  <c r="D483" i="13"/>
  <c r="I483" i="13" s="1"/>
  <c r="D478" i="13"/>
  <c r="I478" i="13" s="1"/>
  <c r="D35" i="13"/>
  <c r="I35" i="13" s="1"/>
  <c r="D91" i="13"/>
  <c r="I91" i="13" s="1"/>
  <c r="D17" i="13"/>
  <c r="I17" i="13" s="1"/>
  <c r="D44" i="13"/>
  <c r="I44" i="13" s="1"/>
  <c r="D43" i="13"/>
  <c r="I43" i="13" s="1"/>
  <c r="D230" i="13"/>
  <c r="I230" i="13" s="1"/>
  <c r="D237" i="13"/>
  <c r="I237" i="13" s="1"/>
  <c r="D181" i="13"/>
  <c r="I181" i="13" s="1"/>
  <c r="D300" i="13"/>
  <c r="I300" i="13" s="1"/>
  <c r="D384" i="13"/>
  <c r="I384" i="13" s="1"/>
  <c r="D57" i="13"/>
  <c r="I57" i="13" s="1"/>
  <c r="D318" i="13"/>
  <c r="I318" i="13" s="1"/>
  <c r="D66" i="13"/>
  <c r="I66" i="13" s="1"/>
  <c r="D48" i="13"/>
  <c r="I48" i="13" s="1"/>
  <c r="D84" i="13"/>
  <c r="I84" i="13" s="1"/>
  <c r="D67" i="13"/>
  <c r="I67" i="13" s="1"/>
  <c r="D49" i="13"/>
  <c r="I49" i="13" s="1"/>
  <c r="D19" i="13"/>
  <c r="I19" i="13" s="1"/>
  <c r="D99" i="13"/>
  <c r="D254" i="13"/>
  <c r="I254" i="13" s="1"/>
  <c r="D234" i="13"/>
  <c r="I234" i="13" s="1"/>
  <c r="D293" i="13"/>
  <c r="I293" i="13" s="1"/>
  <c r="D103" i="13"/>
  <c r="I103" i="13" s="1"/>
  <c r="D121" i="13"/>
  <c r="I121" i="13" s="1"/>
  <c r="D139" i="13"/>
  <c r="I139" i="13" s="1"/>
  <c r="D157" i="13"/>
  <c r="I157" i="13" s="1"/>
  <c r="D175" i="13"/>
  <c r="I175" i="13" s="1"/>
  <c r="D204" i="13"/>
  <c r="I204" i="13" s="1"/>
  <c r="D269" i="13"/>
  <c r="I269" i="13" s="1"/>
  <c r="D306" i="13"/>
  <c r="I306" i="13" s="1"/>
  <c r="D335" i="13"/>
  <c r="I335" i="13" s="1"/>
  <c r="D353" i="13"/>
  <c r="I353" i="13" s="1"/>
  <c r="D371" i="13"/>
  <c r="I371" i="13" s="1"/>
  <c r="D319" i="13"/>
  <c r="I319" i="13" s="1"/>
  <c r="D337" i="13"/>
  <c r="I337" i="13" s="1"/>
  <c r="D355" i="13"/>
  <c r="I355" i="13" s="1"/>
  <c r="D373" i="13"/>
  <c r="I373" i="13" s="1"/>
  <c r="D388" i="13"/>
  <c r="I388" i="13" s="1"/>
  <c r="D411" i="13"/>
  <c r="I411" i="13" s="1"/>
  <c r="D429" i="13"/>
  <c r="I429" i="13" s="1"/>
  <c r="D447" i="13"/>
  <c r="I447" i="13" s="1"/>
  <c r="D486" i="13"/>
  <c r="I486" i="13" s="1"/>
  <c r="D490" i="13"/>
  <c r="I490" i="13" s="1"/>
  <c r="D474" i="13"/>
  <c r="I474" i="13" s="1"/>
  <c r="D403" i="13"/>
  <c r="I403" i="13" s="1"/>
  <c r="D421" i="13"/>
  <c r="I421" i="13" s="1"/>
  <c r="D439" i="13"/>
  <c r="I439" i="13" s="1"/>
  <c r="D21" i="13"/>
  <c r="I21" i="13" s="1"/>
  <c r="D60" i="13"/>
  <c r="I60" i="13" s="1"/>
  <c r="D227" i="13"/>
  <c r="I227" i="13" s="1"/>
  <c r="D197" i="13"/>
  <c r="I197" i="13" s="1"/>
  <c r="D310" i="13"/>
  <c r="I310" i="13" s="1"/>
  <c r="D58" i="13"/>
  <c r="I58" i="13" s="1"/>
  <c r="D191" i="13"/>
  <c r="I191" i="13" s="1"/>
  <c r="D122" i="13"/>
  <c r="I122" i="13" s="1"/>
  <c r="D16" i="13"/>
  <c r="I16" i="13" s="1"/>
  <c r="D239" i="13"/>
  <c r="I239" i="13" s="1"/>
  <c r="D147" i="13"/>
  <c r="I147" i="13" s="1"/>
  <c r="D165" i="13"/>
  <c r="I165" i="13" s="1"/>
  <c r="D183" i="13"/>
  <c r="I183" i="13" s="1"/>
  <c r="D255" i="13"/>
  <c r="I255" i="13" s="1"/>
  <c r="D276" i="13"/>
  <c r="I276" i="13" s="1"/>
  <c r="D216" i="13"/>
  <c r="I216" i="13" s="1"/>
  <c r="D305" i="13"/>
  <c r="I305" i="13" s="1"/>
  <c r="D173" i="13"/>
  <c r="I173" i="13" s="1"/>
  <c r="D252" i="13"/>
  <c r="I252" i="13" s="1"/>
  <c r="D97" i="13"/>
  <c r="I97" i="13" s="1"/>
  <c r="D286" i="13"/>
  <c r="I286" i="13" s="1"/>
  <c r="D313" i="13"/>
  <c r="I313" i="13" s="1"/>
  <c r="D196" i="13"/>
  <c r="I196" i="13" s="1"/>
  <c r="D214" i="13"/>
  <c r="I214" i="13" s="1"/>
  <c r="D232" i="13"/>
  <c r="I232" i="13" s="1"/>
  <c r="D250" i="13"/>
  <c r="I250" i="13" s="1"/>
  <c r="D268" i="13"/>
  <c r="I268" i="13" s="1"/>
  <c r="D301" i="13"/>
  <c r="I301" i="13" s="1"/>
  <c r="D342" i="13"/>
  <c r="I342" i="13" s="1"/>
  <c r="D360" i="13"/>
  <c r="I360" i="13" s="1"/>
  <c r="D378" i="13"/>
  <c r="I378" i="13" s="1"/>
  <c r="D390" i="13"/>
  <c r="I390" i="13" s="1"/>
  <c r="D446" i="13"/>
  <c r="I446" i="13" s="1"/>
  <c r="D496" i="13"/>
  <c r="I496" i="13" s="1"/>
  <c r="D5" i="13"/>
  <c r="I5" i="13" s="1"/>
  <c r="D68" i="13"/>
  <c r="I68" i="13" s="1"/>
  <c r="D141" i="13"/>
  <c r="I141" i="13" s="1"/>
  <c r="D270" i="13"/>
  <c r="I270" i="13" s="1"/>
  <c r="D109" i="13"/>
  <c r="I109" i="13" s="1"/>
  <c r="D93" i="13"/>
  <c r="I93" i="13" s="1"/>
  <c r="D37" i="13"/>
  <c r="I37" i="13" s="1"/>
  <c r="D236" i="13"/>
  <c r="I236" i="13" s="1"/>
  <c r="D63" i="13"/>
  <c r="I63" i="13" s="1"/>
  <c r="D45" i="13"/>
  <c r="I45" i="13" s="1"/>
  <c r="D117" i="13"/>
  <c r="I117" i="13" s="1"/>
  <c r="D81" i="13"/>
  <c r="I81" i="13" s="1"/>
  <c r="D149" i="13"/>
  <c r="I149" i="13" s="1"/>
  <c r="D64" i="13"/>
  <c r="I64" i="13" s="1"/>
  <c r="D46" i="13"/>
  <c r="I46" i="13" s="1"/>
  <c r="D260" i="13"/>
  <c r="I260" i="13" s="1"/>
  <c r="D281" i="13"/>
  <c r="I281" i="13" s="1"/>
  <c r="D188" i="13"/>
  <c r="I188" i="13" s="1"/>
  <c r="D207" i="13"/>
  <c r="I207" i="13" s="1"/>
  <c r="D257" i="13"/>
  <c r="I257" i="13" s="1"/>
  <c r="D106" i="13"/>
  <c r="I106" i="13" s="1"/>
  <c r="D124" i="13"/>
  <c r="I124" i="13" s="1"/>
  <c r="D142" i="13"/>
  <c r="I142" i="13" s="1"/>
  <c r="D160" i="13"/>
  <c r="I160" i="13" s="1"/>
  <c r="D178" i="13"/>
  <c r="I178" i="13" s="1"/>
  <c r="D218" i="13"/>
  <c r="I218" i="13" s="1"/>
  <c r="D289" i="13"/>
  <c r="I289" i="13" s="1"/>
  <c r="D392" i="13"/>
  <c r="I392" i="13" s="1"/>
  <c r="D315" i="13"/>
  <c r="I315" i="13" s="1"/>
  <c r="D290" i="13"/>
  <c r="I290" i="13" s="1"/>
  <c r="D425" i="13"/>
  <c r="I425" i="13" s="1"/>
  <c r="D338" i="13"/>
  <c r="I338" i="13" s="1"/>
  <c r="D356" i="13"/>
  <c r="I356" i="13" s="1"/>
  <c r="D374" i="13"/>
  <c r="I374" i="13" s="1"/>
  <c r="D428" i="13"/>
  <c r="I428" i="13" s="1"/>
  <c r="D399" i="13"/>
  <c r="I399" i="13" s="1"/>
  <c r="D389" i="13"/>
  <c r="I389" i="13" s="1"/>
  <c r="D322" i="13"/>
  <c r="I322" i="13" s="1"/>
  <c r="D340" i="13"/>
  <c r="I340" i="13" s="1"/>
  <c r="D358" i="13"/>
  <c r="I358" i="13" s="1"/>
  <c r="D376" i="13"/>
  <c r="I376" i="13" s="1"/>
  <c r="D402" i="13"/>
  <c r="I402" i="13" s="1"/>
  <c r="D396" i="13"/>
  <c r="I396" i="13" s="1"/>
  <c r="D414" i="13"/>
  <c r="I414" i="13" s="1"/>
  <c r="D432" i="13"/>
  <c r="I432" i="13" s="1"/>
  <c r="D450" i="13"/>
  <c r="I450" i="13" s="1"/>
  <c r="D492" i="13"/>
  <c r="I492" i="13" s="1"/>
  <c r="D406" i="13"/>
  <c r="I406" i="13" s="1"/>
  <c r="D424" i="13"/>
  <c r="I424" i="13" s="1"/>
  <c r="D442" i="13"/>
  <c r="I442" i="13" s="1"/>
  <c r="D485" i="13"/>
  <c r="I485" i="13" s="1"/>
  <c r="D480" i="13"/>
  <c r="I480" i="13" s="1"/>
  <c r="D110" i="13"/>
  <c r="I110" i="13" s="1"/>
  <c r="D71" i="13"/>
  <c r="D83" i="13"/>
  <c r="I83" i="13" s="1"/>
  <c r="D30" i="13"/>
  <c r="I30" i="13" s="1"/>
  <c r="D80" i="13"/>
  <c r="I80" i="13" s="1"/>
  <c r="D38" i="13"/>
  <c r="I38" i="13" s="1"/>
  <c r="D74" i="13"/>
  <c r="I74" i="13" s="1"/>
  <c r="F132" i="13"/>
  <c r="J132" i="13" s="1"/>
  <c r="F168" i="13"/>
  <c r="J168" i="13" s="1"/>
  <c r="F339" i="13"/>
  <c r="J339" i="13" s="1"/>
  <c r="F203" i="13"/>
  <c r="J203" i="13" s="1"/>
  <c r="F294" i="13"/>
  <c r="J294" i="13" s="1"/>
  <c r="F128" i="13"/>
  <c r="J128" i="13" s="1"/>
  <c r="F164" i="13"/>
  <c r="J164" i="13" s="1"/>
  <c r="F207" i="13"/>
  <c r="J207" i="13" s="1"/>
  <c r="F213" i="13"/>
  <c r="J213" i="13" s="1"/>
  <c r="F249" i="13"/>
  <c r="J249" i="13" s="1"/>
  <c r="F287" i="13"/>
  <c r="J287" i="13" s="1"/>
  <c r="F360" i="13"/>
  <c r="J360" i="13" s="1"/>
  <c r="F236" i="13"/>
  <c r="J236" i="13" s="1"/>
  <c r="F272" i="13"/>
  <c r="J272" i="13" s="1"/>
  <c r="F315" i="13"/>
  <c r="J315" i="13" s="1"/>
  <c r="F288" i="13"/>
  <c r="J288" i="13" s="1"/>
  <c r="F378" i="13"/>
  <c r="J378" i="13" s="1"/>
  <c r="F363" i="13"/>
  <c r="J363" i="13" s="1"/>
  <c r="F229" i="13"/>
  <c r="J229" i="13" s="1"/>
  <c r="F265" i="13"/>
  <c r="J265" i="13" s="1"/>
  <c r="F425" i="13"/>
  <c r="J425" i="13" s="1"/>
  <c r="F347" i="13"/>
  <c r="J347" i="13" s="1"/>
  <c r="F387" i="13"/>
  <c r="J387" i="13" s="1"/>
  <c r="F435" i="13"/>
  <c r="J435" i="13" s="1"/>
  <c r="F286" i="13"/>
  <c r="J286" i="13" s="1"/>
  <c r="F322" i="13"/>
  <c r="J322" i="13" s="1"/>
  <c r="F358" i="13"/>
  <c r="J358" i="13" s="1"/>
  <c r="F411" i="13"/>
  <c r="J411" i="13" s="1"/>
  <c r="F455" i="13"/>
  <c r="J455" i="13" s="1"/>
  <c r="F490" i="13"/>
  <c r="J490" i="13" s="1"/>
  <c r="F483" i="13"/>
  <c r="J483" i="13" s="1"/>
  <c r="F400" i="13"/>
  <c r="J400" i="13" s="1"/>
  <c r="F436" i="13"/>
  <c r="J436" i="13" s="1"/>
  <c r="F476" i="13"/>
  <c r="J476" i="13" s="1"/>
  <c r="F478" i="13"/>
  <c r="J478" i="13" s="1"/>
  <c r="F41" i="13"/>
  <c r="J41" i="13" s="1"/>
  <c r="D24" i="13"/>
  <c r="I24" i="13" s="1"/>
  <c r="D14" i="13"/>
  <c r="I14" i="13" s="1"/>
  <c r="D94" i="13"/>
  <c r="I94" i="13" s="1"/>
  <c r="D47" i="13"/>
  <c r="I47" i="13" s="1"/>
  <c r="D77" i="13"/>
  <c r="I77" i="13" s="1"/>
  <c r="D50" i="13"/>
  <c r="I50" i="13" s="1"/>
  <c r="D108" i="13"/>
  <c r="I108" i="13" s="1"/>
  <c r="D85" i="13"/>
  <c r="I85" i="13" s="1"/>
  <c r="D33" i="13"/>
  <c r="I33" i="13" s="1"/>
  <c r="D100" i="13"/>
  <c r="I100" i="13" s="1"/>
  <c r="D82" i="13"/>
  <c r="I82" i="13" s="1"/>
  <c r="D41" i="13"/>
  <c r="I41" i="13" s="1"/>
  <c r="D36" i="13"/>
  <c r="I36" i="13" s="1"/>
  <c r="D53" i="13"/>
  <c r="I53" i="13" s="1"/>
  <c r="D88" i="13"/>
  <c r="I88" i="13" s="1"/>
  <c r="D27" i="13"/>
  <c r="I27" i="13" s="1"/>
  <c r="D39" i="13"/>
  <c r="I39" i="13" s="1"/>
  <c r="D59" i="13"/>
  <c r="I59" i="13" s="1"/>
  <c r="D65" i="13"/>
  <c r="I65" i="13" s="1"/>
  <c r="D76" i="13"/>
  <c r="I76" i="13" s="1"/>
  <c r="D12" i="13"/>
  <c r="I12" i="13" s="1"/>
  <c r="D73" i="13"/>
  <c r="I73" i="13" s="1"/>
  <c r="F27" i="13"/>
  <c r="J27" i="13" s="1"/>
  <c r="F50" i="13"/>
  <c r="J50" i="13" s="1"/>
  <c r="F77" i="13"/>
  <c r="J77" i="13" s="1"/>
  <c r="F53" i="13"/>
  <c r="J53" i="13" s="1"/>
  <c r="F101" i="13"/>
  <c r="J101" i="13" s="1"/>
  <c r="F81" i="13"/>
  <c r="J81" i="13" s="1"/>
  <c r="F34" i="13"/>
  <c r="J34" i="13" s="1"/>
  <c r="F160" i="13"/>
  <c r="J160" i="13" s="1"/>
  <c r="F91" i="13"/>
  <c r="J91" i="13" s="1"/>
  <c r="F73" i="13"/>
  <c r="J73" i="13" s="1"/>
  <c r="F135" i="13"/>
  <c r="J135" i="13" s="1"/>
  <c r="F171" i="13"/>
  <c r="J171" i="13" s="1"/>
  <c r="F131" i="13"/>
  <c r="J131" i="13" s="1"/>
  <c r="F167" i="13"/>
  <c r="J167" i="13" s="1"/>
  <c r="F209" i="13"/>
  <c r="J209" i="13" s="1"/>
  <c r="F187" i="13"/>
  <c r="J187" i="13" s="1"/>
  <c r="F318" i="13"/>
  <c r="J318" i="13" s="1"/>
  <c r="F216" i="13"/>
  <c r="J216" i="13" s="1"/>
  <c r="F252" i="13"/>
  <c r="J252" i="13" s="1"/>
  <c r="F239" i="13"/>
  <c r="J239" i="13" s="1"/>
  <c r="F275" i="13"/>
  <c r="J275" i="13" s="1"/>
  <c r="F321" i="13"/>
  <c r="J321" i="13" s="1"/>
  <c r="F417" i="13"/>
  <c r="J417" i="13" s="1"/>
  <c r="F232" i="13"/>
  <c r="J232" i="13" s="1"/>
  <c r="F268" i="13"/>
  <c r="J268" i="13" s="1"/>
  <c r="F350" i="13"/>
  <c r="J350" i="13" s="1"/>
  <c r="F461" i="13"/>
  <c r="J461" i="13" s="1"/>
  <c r="F289" i="13"/>
  <c r="J289" i="13" s="1"/>
  <c r="F325" i="13"/>
  <c r="J325" i="13" s="1"/>
  <c r="F361" i="13"/>
  <c r="J361" i="13" s="1"/>
  <c r="F416" i="13"/>
  <c r="J416" i="13" s="1"/>
  <c r="F491" i="13"/>
  <c r="J491" i="13" s="1"/>
  <c r="F437" i="13"/>
  <c r="J437" i="13" s="1"/>
  <c r="F479" i="13"/>
  <c r="J479" i="13" s="1"/>
  <c r="F467" i="13"/>
  <c r="J467" i="13" s="1"/>
  <c r="F403" i="13"/>
  <c r="J403" i="13" s="1"/>
  <c r="F439" i="13"/>
  <c r="J439" i="13" s="1"/>
  <c r="F38" i="13"/>
  <c r="J38" i="13" s="1"/>
  <c r="F98" i="13"/>
  <c r="J98" i="13" s="1"/>
  <c r="F24" i="13"/>
  <c r="J24" i="13" s="1"/>
  <c r="F86" i="13"/>
  <c r="J86" i="13" s="1"/>
  <c r="F69" i="13"/>
  <c r="J69" i="13" s="1"/>
  <c r="F45" i="13"/>
  <c r="J45" i="13" s="1"/>
  <c r="F219" i="13"/>
  <c r="J219" i="13" s="1"/>
  <c r="F21" i="13"/>
  <c r="J21" i="13" s="1"/>
  <c r="F74" i="13"/>
  <c r="J74" i="13" s="1"/>
  <c r="F62" i="13"/>
  <c r="J62" i="13" s="1"/>
  <c r="F118" i="13"/>
  <c r="J118" i="13" s="1"/>
  <c r="F278" i="13"/>
  <c r="J278" i="13" s="1"/>
  <c r="F78" i="13"/>
  <c r="J78" i="13" s="1"/>
  <c r="F88" i="13"/>
  <c r="J88" i="13" s="1"/>
  <c r="F204" i="13"/>
  <c r="J204" i="13" s="1"/>
  <c r="F105" i="13"/>
  <c r="J105" i="13" s="1"/>
  <c r="F137" i="13"/>
  <c r="J137" i="13" s="1"/>
  <c r="F330" i="13"/>
  <c r="J330" i="13" s="1"/>
  <c r="F222" i="13"/>
  <c r="J222" i="13" s="1"/>
  <c r="F258" i="13"/>
  <c r="J258" i="13" s="1"/>
  <c r="F296" i="13"/>
  <c r="J296" i="13" s="1"/>
  <c r="F245" i="13"/>
  <c r="J245" i="13" s="1"/>
  <c r="F281" i="13"/>
  <c r="J281" i="13" s="1"/>
  <c r="F348" i="13"/>
  <c r="J348" i="13" s="1"/>
  <c r="F297" i="13"/>
  <c r="J297" i="13" s="1"/>
  <c r="F202" i="13"/>
  <c r="J202" i="13" s="1"/>
  <c r="F238" i="13"/>
  <c r="J238" i="13" s="1"/>
  <c r="F274" i="13"/>
  <c r="J274" i="13" s="1"/>
  <c r="F453" i="13"/>
  <c r="J453" i="13" s="1"/>
  <c r="F356" i="13"/>
  <c r="J356" i="13" s="1"/>
  <c r="F410" i="13"/>
  <c r="J410" i="13" s="1"/>
  <c r="F295" i="13"/>
  <c r="J295" i="13" s="1"/>
  <c r="F331" i="13"/>
  <c r="J331" i="13" s="1"/>
  <c r="F367" i="13"/>
  <c r="J367" i="13" s="1"/>
  <c r="F429" i="13"/>
  <c r="J429" i="13" s="1"/>
  <c r="F419" i="13"/>
  <c r="J419" i="13" s="1"/>
  <c r="F402" i="13"/>
  <c r="J402" i="13" s="1"/>
  <c r="F443" i="13"/>
  <c r="J443" i="13" s="1"/>
  <c r="F488" i="13"/>
  <c r="J488" i="13" s="1"/>
  <c r="F409" i="13"/>
  <c r="J409" i="13" s="1"/>
  <c r="F445" i="13"/>
  <c r="J445" i="13" s="1"/>
  <c r="F487" i="13"/>
  <c r="J487" i="13" s="1"/>
  <c r="F32" i="13"/>
  <c r="J32" i="13" s="1"/>
  <c r="F178" i="13"/>
  <c r="J178" i="13" s="1"/>
  <c r="F18" i="13"/>
  <c r="J18" i="13" s="1"/>
  <c r="F49" i="13"/>
  <c r="J49" i="13" s="1"/>
  <c r="F43" i="13"/>
  <c r="J43" i="13" s="1"/>
  <c r="F100" i="13"/>
  <c r="J100" i="13" s="1"/>
  <c r="F174" i="13"/>
  <c r="J174" i="13" s="1"/>
  <c r="F324" i="13"/>
  <c r="J324" i="13" s="1"/>
  <c r="F199" i="13"/>
  <c r="J199" i="13" s="1"/>
  <c r="F434" i="13"/>
  <c r="J434" i="13" s="1"/>
  <c r="F440" i="13"/>
  <c r="J440" i="13" s="1"/>
  <c r="F96" i="13"/>
  <c r="J96" i="13" s="1"/>
  <c r="F154" i="13"/>
  <c r="J154" i="13" s="1"/>
  <c r="F189" i="13"/>
  <c r="J189" i="13" s="1"/>
  <c r="F141" i="13"/>
  <c r="J141" i="13" s="1"/>
  <c r="F196" i="13"/>
  <c r="J196" i="13" s="1"/>
  <c r="F139" i="13"/>
  <c r="J139" i="13" s="1"/>
  <c r="F25" i="13"/>
  <c r="J25" i="13" s="1"/>
  <c r="F99" i="13"/>
  <c r="J99" i="13" s="1"/>
  <c r="F108" i="13"/>
  <c r="J108" i="13" s="1"/>
  <c r="F180" i="13"/>
  <c r="J180" i="13" s="1"/>
  <c r="F351" i="13"/>
  <c r="J351" i="13" s="1"/>
  <c r="F300" i="13"/>
  <c r="J300" i="13" s="1"/>
  <c r="F140" i="13"/>
  <c r="J140" i="13" s="1"/>
  <c r="F176" i="13"/>
  <c r="J176" i="13" s="1"/>
  <c r="F332" i="13"/>
  <c r="J332" i="13" s="1"/>
  <c r="F225" i="13"/>
  <c r="J225" i="13" s="1"/>
  <c r="F261" i="13"/>
  <c r="J261" i="13" s="1"/>
  <c r="F333" i="13"/>
  <c r="J333" i="13" s="1"/>
  <c r="F248" i="13"/>
  <c r="J248" i="13" s="1"/>
  <c r="F357" i="13"/>
  <c r="J357" i="13" s="1"/>
  <c r="F205" i="13"/>
  <c r="J205" i="13" s="1"/>
  <c r="F241" i="13"/>
  <c r="J241" i="13" s="1"/>
  <c r="F277" i="13"/>
  <c r="J277" i="13" s="1"/>
  <c r="F345" i="13"/>
  <c r="J345" i="13" s="1"/>
  <c r="F390" i="13"/>
  <c r="J390" i="13" s="1"/>
  <c r="F359" i="13"/>
  <c r="J359" i="13" s="1"/>
  <c r="F298" i="13"/>
  <c r="J298" i="13" s="1"/>
  <c r="F334" i="13"/>
  <c r="J334" i="13" s="1"/>
  <c r="F370" i="13"/>
  <c r="J370" i="13" s="1"/>
  <c r="F432" i="13"/>
  <c r="J432" i="13" s="1"/>
  <c r="F404" i="13"/>
  <c r="J404" i="13" s="1"/>
  <c r="F458" i="13"/>
  <c r="J458" i="13" s="1"/>
  <c r="F446" i="13"/>
  <c r="J446" i="13" s="1"/>
  <c r="F474" i="13"/>
  <c r="J474" i="13" s="1"/>
  <c r="F492" i="13"/>
  <c r="J492" i="13" s="1"/>
  <c r="F412" i="13"/>
  <c r="J412" i="13" s="1"/>
  <c r="F448" i="13"/>
  <c r="J448" i="13" s="1"/>
  <c r="F29" i="13"/>
  <c r="J29" i="13" s="1"/>
  <c r="F151" i="13"/>
  <c r="J151" i="13" s="1"/>
  <c r="F15" i="13"/>
  <c r="J15" i="13" s="1"/>
  <c r="F42" i="13"/>
  <c r="J42" i="13" s="1"/>
  <c r="F61" i="13"/>
  <c r="J61" i="13" s="1"/>
  <c r="F66" i="13"/>
  <c r="J66" i="13" s="1"/>
  <c r="F170" i="13"/>
  <c r="J170" i="13" s="1"/>
  <c r="F242" i="13"/>
  <c r="J242" i="13" s="1"/>
  <c r="F328" i="13"/>
  <c r="J328" i="13" s="1"/>
  <c r="F28" i="13"/>
  <c r="J28" i="13" s="1"/>
  <c r="F177" i="13"/>
  <c r="J177" i="13" s="1"/>
  <c r="F173" i="13"/>
  <c r="J173" i="13" s="1"/>
  <c r="F103" i="13"/>
  <c r="J103" i="13" s="1"/>
  <c r="F127" i="13"/>
  <c r="J127" i="13" s="1"/>
  <c r="F181" i="13"/>
  <c r="J181" i="13" s="1"/>
  <c r="F309" i="13"/>
  <c r="J309" i="13" s="1"/>
  <c r="F144" i="13"/>
  <c r="J144" i="13" s="1"/>
  <c r="F93" i="13"/>
  <c r="J93" i="13" s="1"/>
  <c r="F75" i="13"/>
  <c r="J75" i="13" s="1"/>
  <c r="F22" i="13"/>
  <c r="J22" i="13" s="1"/>
  <c r="F85" i="13"/>
  <c r="J85" i="13" s="1"/>
  <c r="F102" i="13"/>
  <c r="J102" i="13" s="1"/>
  <c r="F111" i="13"/>
  <c r="J111" i="13" s="1"/>
  <c r="F147" i="13"/>
  <c r="J147" i="13" s="1"/>
  <c r="F183" i="13"/>
  <c r="J183" i="13" s="1"/>
  <c r="F188" i="13"/>
  <c r="J188" i="13" s="1"/>
  <c r="F143" i="13"/>
  <c r="J143" i="13" s="1"/>
  <c r="F179" i="13"/>
  <c r="J179" i="13" s="1"/>
  <c r="F342" i="13"/>
  <c r="J342" i="13" s="1"/>
  <c r="F228" i="13"/>
  <c r="J228" i="13" s="1"/>
  <c r="F264" i="13"/>
  <c r="J264" i="13" s="1"/>
  <c r="F215" i="13"/>
  <c r="J215" i="13" s="1"/>
  <c r="F251" i="13"/>
  <c r="J251" i="13" s="1"/>
  <c r="F293" i="13"/>
  <c r="J293" i="13" s="1"/>
  <c r="F208" i="13"/>
  <c r="J208" i="13" s="1"/>
  <c r="F244" i="13"/>
  <c r="J244" i="13" s="1"/>
  <c r="F280" i="13"/>
  <c r="J280" i="13" s="1"/>
  <c r="F396" i="13"/>
  <c r="J396" i="13" s="1"/>
  <c r="F362" i="13"/>
  <c r="J362" i="13" s="1"/>
  <c r="F423" i="13"/>
  <c r="J423" i="13" s="1"/>
  <c r="F389" i="13"/>
  <c r="J389" i="13" s="1"/>
  <c r="F301" i="13"/>
  <c r="J301" i="13" s="1"/>
  <c r="F337" i="13"/>
  <c r="J337" i="13" s="1"/>
  <c r="F373" i="13"/>
  <c r="J373" i="13" s="1"/>
  <c r="F456" i="13"/>
  <c r="J456" i="13" s="1"/>
  <c r="F441" i="13"/>
  <c r="J441" i="13" s="1"/>
  <c r="F477" i="13"/>
  <c r="J477" i="13" s="1"/>
  <c r="F449" i="13"/>
  <c r="J449" i="13" s="1"/>
  <c r="F494" i="13"/>
  <c r="J494" i="13" s="1"/>
  <c r="F415" i="13"/>
  <c r="J415" i="13" s="1"/>
  <c r="F451" i="13"/>
  <c r="J451" i="13" s="1"/>
  <c r="F493" i="13"/>
  <c r="J493" i="13" s="1"/>
  <c r="F26" i="13"/>
  <c r="J26" i="13" s="1"/>
  <c r="F172" i="13"/>
  <c r="J172" i="13" s="1"/>
  <c r="F12" i="13"/>
  <c r="J12" i="13" s="1"/>
  <c r="F52" i="13"/>
  <c r="J52" i="13" s="1"/>
  <c r="F54" i="13"/>
  <c r="J54" i="13" s="1"/>
  <c r="F59" i="13"/>
  <c r="J59" i="13" s="1"/>
  <c r="F194" i="13"/>
  <c r="J194" i="13" s="1"/>
  <c r="F231" i="13"/>
  <c r="J231" i="13" s="1"/>
  <c r="F254" i="13"/>
  <c r="J254" i="13" s="1"/>
  <c r="F306" i="13"/>
  <c r="J306" i="13" s="1"/>
  <c r="F211" i="13"/>
  <c r="J211" i="13" s="1"/>
  <c r="F247" i="13"/>
  <c r="J247" i="13" s="1"/>
  <c r="F283" i="13"/>
  <c r="J283" i="13" s="1"/>
  <c r="F285" i="13"/>
  <c r="J285" i="13" s="1"/>
  <c r="F398" i="13"/>
  <c r="J398" i="13" s="1"/>
  <c r="F383" i="13"/>
  <c r="J383" i="13" s="1"/>
  <c r="F365" i="13"/>
  <c r="J365" i="13" s="1"/>
  <c r="F428" i="13"/>
  <c r="J428" i="13" s="1"/>
  <c r="F444" i="13"/>
  <c r="J444" i="13" s="1"/>
  <c r="F399" i="13"/>
  <c r="J399" i="13" s="1"/>
  <c r="F393" i="13"/>
  <c r="J393" i="13" s="1"/>
  <c r="F304" i="13"/>
  <c r="J304" i="13" s="1"/>
  <c r="F340" i="13"/>
  <c r="J340" i="13" s="1"/>
  <c r="F376" i="13"/>
  <c r="J376" i="13" s="1"/>
  <c r="F452" i="13"/>
  <c r="J452" i="13" s="1"/>
  <c r="F465" i="13"/>
  <c r="J465" i="13" s="1"/>
  <c r="F382" i="13"/>
  <c r="J382" i="13" s="1"/>
  <c r="F418" i="13"/>
  <c r="J418" i="13" s="1"/>
  <c r="F454" i="13"/>
  <c r="J454" i="13" s="1"/>
  <c r="F459" i="13"/>
  <c r="J459" i="13" s="1"/>
  <c r="F496" i="13"/>
  <c r="J496" i="13" s="1"/>
  <c r="F23" i="13"/>
  <c r="J23" i="13" s="1"/>
  <c r="F9" i="13"/>
  <c r="J9" i="13" s="1"/>
  <c r="F63" i="13"/>
  <c r="J63" i="13" s="1"/>
  <c r="F95" i="13"/>
  <c r="J95" i="13" s="1"/>
  <c r="F65" i="13"/>
  <c r="J65" i="13" s="1"/>
  <c r="F134" i="13"/>
  <c r="J134" i="13" s="1"/>
  <c r="F271" i="13"/>
  <c r="J271" i="13" s="1"/>
  <c r="F292" i="13"/>
  <c r="J292" i="13" s="1"/>
  <c r="F495" i="13"/>
  <c r="J495" i="13" s="1"/>
  <c r="F485" i="13"/>
  <c r="J485" i="13" s="1"/>
  <c r="F148" i="13"/>
  <c r="J148" i="13" s="1"/>
  <c r="F193" i="13"/>
  <c r="J193" i="13" s="1"/>
  <c r="F90" i="13"/>
  <c r="J90" i="13" s="1"/>
  <c r="F72" i="13"/>
  <c r="J72" i="13" s="1"/>
  <c r="F133" i="13"/>
  <c r="J133" i="13" s="1"/>
  <c r="F16" i="13"/>
  <c r="J16" i="13" s="1"/>
  <c r="F82" i="13"/>
  <c r="J82" i="13" s="1"/>
  <c r="F121" i="13"/>
  <c r="J121" i="13" s="1"/>
  <c r="F197" i="13"/>
  <c r="J197" i="13" s="1"/>
  <c r="F206" i="13"/>
  <c r="J206" i="13" s="1"/>
  <c r="F117" i="13"/>
  <c r="J117" i="13" s="1"/>
  <c r="F153" i="13"/>
  <c r="J153" i="13" s="1"/>
  <c r="F113" i="13"/>
  <c r="J113" i="13" s="1"/>
  <c r="F149" i="13"/>
  <c r="J149" i="13" s="1"/>
  <c r="F185" i="13"/>
  <c r="J185" i="13" s="1"/>
  <c r="F354" i="13"/>
  <c r="J354" i="13" s="1"/>
  <c r="F405" i="13"/>
  <c r="J405" i="13" s="1"/>
  <c r="F234" i="13"/>
  <c r="J234" i="13" s="1"/>
  <c r="F270" i="13"/>
  <c r="J270" i="13" s="1"/>
  <c r="F221" i="13"/>
  <c r="J221" i="13" s="1"/>
  <c r="F257" i="13"/>
  <c r="J257" i="13" s="1"/>
  <c r="F336" i="13"/>
  <c r="J336" i="13" s="1"/>
  <c r="F214" i="13"/>
  <c r="J214" i="13" s="1"/>
  <c r="F250" i="13"/>
  <c r="J250" i="13" s="1"/>
  <c r="F392" i="13"/>
  <c r="J392" i="13" s="1"/>
  <c r="F438" i="13"/>
  <c r="J438" i="13" s="1"/>
  <c r="F368" i="13"/>
  <c r="J368" i="13" s="1"/>
  <c r="F431" i="13"/>
  <c r="J431" i="13" s="1"/>
  <c r="F480" i="13"/>
  <c r="J480" i="13" s="1"/>
  <c r="F401" i="13"/>
  <c r="J401" i="13" s="1"/>
  <c r="F307" i="13"/>
  <c r="J307" i="13" s="1"/>
  <c r="F343" i="13"/>
  <c r="J343" i="13" s="1"/>
  <c r="F379" i="13"/>
  <c r="J379" i="13" s="1"/>
  <c r="F475" i="13"/>
  <c r="J475" i="13" s="1"/>
  <c r="F462" i="13"/>
  <c r="J462" i="13" s="1"/>
  <c r="F385" i="13"/>
  <c r="J385" i="13" s="1"/>
  <c r="F421" i="13"/>
  <c r="J421" i="13" s="1"/>
  <c r="F20" i="13"/>
  <c r="J20" i="13" s="1"/>
  <c r="F6" i="13"/>
  <c r="J6" i="13" s="1"/>
  <c r="F56" i="13"/>
  <c r="J56" i="13" s="1"/>
  <c r="F89" i="13"/>
  <c r="J89" i="13" s="1"/>
  <c r="F83" i="13"/>
  <c r="J83" i="13" s="1"/>
  <c r="F191" i="13"/>
  <c r="J191" i="13" s="1"/>
  <c r="F235" i="13"/>
  <c r="J235" i="13" s="1"/>
  <c r="F364" i="13"/>
  <c r="J364" i="13" s="1"/>
  <c r="F442" i="13"/>
  <c r="J442" i="13" s="1"/>
  <c r="F192" i="13"/>
  <c r="J192" i="13" s="1"/>
  <c r="F70" i="13"/>
  <c r="J70" i="13" s="1"/>
  <c r="F303" i="13"/>
  <c r="J303" i="13" s="1"/>
  <c r="F114" i="13"/>
  <c r="J114" i="13" s="1"/>
  <c r="F110" i="13"/>
  <c r="J110" i="13" s="1"/>
  <c r="F305" i="13"/>
  <c r="J305" i="13" s="1"/>
  <c r="F145" i="13"/>
  <c r="J145" i="13" s="1"/>
  <c r="F104" i="13"/>
  <c r="J104" i="13" s="1"/>
  <c r="F97" i="13"/>
  <c r="J97" i="13" s="1"/>
  <c r="F422" i="13"/>
  <c r="J422" i="13" s="1"/>
  <c r="F120" i="13"/>
  <c r="J120" i="13" s="1"/>
  <c r="F156" i="13"/>
  <c r="J156" i="13" s="1"/>
  <c r="F116" i="13"/>
  <c r="J116" i="13" s="1"/>
  <c r="F152" i="13"/>
  <c r="J152" i="13" s="1"/>
  <c r="F195" i="13"/>
  <c r="J195" i="13" s="1"/>
  <c r="F237" i="13"/>
  <c r="J237" i="13" s="1"/>
  <c r="F273" i="13"/>
  <c r="J273" i="13" s="1"/>
  <c r="F224" i="13"/>
  <c r="J224" i="13" s="1"/>
  <c r="F260" i="13"/>
  <c r="J260" i="13" s="1"/>
  <c r="F302" i="13"/>
  <c r="J302" i="13" s="1"/>
  <c r="F372" i="13"/>
  <c r="J372" i="13" s="1"/>
  <c r="F217" i="13"/>
  <c r="J217" i="13" s="1"/>
  <c r="F253" i="13"/>
  <c r="J253" i="13" s="1"/>
  <c r="F290" i="13"/>
  <c r="J290" i="13" s="1"/>
  <c r="F335" i="13"/>
  <c r="J335" i="13" s="1"/>
  <c r="F371" i="13"/>
  <c r="J371" i="13" s="1"/>
  <c r="F466" i="13"/>
  <c r="J466" i="13" s="1"/>
  <c r="F408" i="13"/>
  <c r="J408" i="13" s="1"/>
  <c r="F310" i="13"/>
  <c r="J310" i="13" s="1"/>
  <c r="F346" i="13"/>
  <c r="J346" i="13" s="1"/>
  <c r="F381" i="13"/>
  <c r="J381" i="13" s="1"/>
  <c r="F463" i="13"/>
  <c r="J463" i="13" s="1"/>
  <c r="F460" i="13"/>
  <c r="J460" i="13" s="1"/>
  <c r="F388" i="13"/>
  <c r="J388" i="13" s="1"/>
  <c r="F424" i="13"/>
  <c r="J424" i="13" s="1"/>
  <c r="F464" i="13"/>
  <c r="J464" i="13" s="1"/>
  <c r="F17" i="13"/>
  <c r="J17" i="13" s="1"/>
  <c r="F39" i="13"/>
  <c r="J39" i="13" s="1"/>
  <c r="F3" i="13"/>
  <c r="J3" i="13" s="1"/>
  <c r="F55" i="13"/>
  <c r="J55" i="13" s="1"/>
  <c r="F68" i="13"/>
  <c r="J68" i="13" s="1"/>
  <c r="F71" i="13"/>
  <c r="J71" i="13" s="1"/>
  <c r="F138" i="13"/>
  <c r="J138" i="13" s="1"/>
  <c r="F255" i="13"/>
  <c r="J255" i="13" s="1"/>
  <c r="F327" i="13"/>
  <c r="J327" i="13" s="1"/>
  <c r="F473" i="13"/>
  <c r="J473" i="13" s="1"/>
  <c r="F414" i="13"/>
  <c r="J414" i="13" s="1"/>
  <c r="F169" i="13"/>
  <c r="J169" i="13" s="1"/>
  <c r="F19" i="13"/>
  <c r="J19" i="13" s="1"/>
  <c r="F186" i="13"/>
  <c r="J186" i="13" s="1"/>
  <c r="F146" i="13"/>
  <c r="J146" i="13" s="1"/>
  <c r="F267" i="13"/>
  <c r="J267" i="13" s="1"/>
  <c r="F218" i="13"/>
  <c r="J218" i="13" s="1"/>
  <c r="F163" i="13"/>
  <c r="J163" i="13" s="1"/>
  <c r="F130" i="13"/>
  <c r="J130" i="13" s="1"/>
  <c r="F87" i="13"/>
  <c r="J87" i="13" s="1"/>
  <c r="F106" i="13"/>
  <c r="J106" i="13" s="1"/>
  <c r="F123" i="13"/>
  <c r="J123" i="13" s="1"/>
  <c r="F159" i="13"/>
  <c r="J159" i="13" s="1"/>
  <c r="F201" i="13"/>
  <c r="J201" i="13" s="1"/>
  <c r="F119" i="13"/>
  <c r="J119" i="13" s="1"/>
  <c r="F155" i="13"/>
  <c r="J155" i="13" s="1"/>
  <c r="F198" i="13"/>
  <c r="J198" i="13" s="1"/>
  <c r="F447" i="13"/>
  <c r="J447" i="13" s="1"/>
  <c r="F240" i="13"/>
  <c r="J240" i="13" s="1"/>
  <c r="F276" i="13"/>
  <c r="J276" i="13" s="1"/>
  <c r="F314" i="13"/>
  <c r="J314" i="13" s="1"/>
  <c r="F227" i="13"/>
  <c r="J227" i="13" s="1"/>
  <c r="F263" i="13"/>
  <c r="J263" i="13" s="1"/>
  <c r="F317" i="13"/>
  <c r="J317" i="13" s="1"/>
  <c r="F220" i="13"/>
  <c r="J220" i="13" s="1"/>
  <c r="F256" i="13"/>
  <c r="J256" i="13" s="1"/>
  <c r="F407" i="13"/>
  <c r="J407" i="13" s="1"/>
  <c r="F338" i="13"/>
  <c r="J338" i="13" s="1"/>
  <c r="F374" i="13"/>
  <c r="J374" i="13" s="1"/>
  <c r="F413" i="13"/>
  <c r="J413" i="13" s="1"/>
  <c r="F313" i="13"/>
  <c r="J313" i="13" s="1"/>
  <c r="F349" i="13"/>
  <c r="J349" i="13" s="1"/>
  <c r="F384" i="13"/>
  <c r="J384" i="13" s="1"/>
  <c r="F468" i="13"/>
  <c r="J468" i="13" s="1"/>
  <c r="F486" i="13"/>
  <c r="J486" i="13" s="1"/>
  <c r="F481" i="13"/>
  <c r="J481" i="13" s="1"/>
  <c r="F391" i="13"/>
  <c r="J391" i="13" s="1"/>
  <c r="F427" i="13"/>
  <c r="J427" i="13" s="1"/>
  <c r="F11" i="13"/>
  <c r="J11" i="13" s="1"/>
  <c r="F157" i="13"/>
  <c r="J157" i="13" s="1"/>
  <c r="F36" i="13"/>
  <c r="J36" i="13" s="1"/>
  <c r="F92" i="13"/>
  <c r="J92" i="13" s="1"/>
  <c r="F48" i="13"/>
  <c r="J48" i="13" s="1"/>
  <c r="F46" i="13"/>
  <c r="J46" i="13" s="1"/>
  <c r="F58" i="13"/>
  <c r="J58" i="13" s="1"/>
  <c r="F308" i="13"/>
  <c r="J308" i="13" s="1"/>
  <c r="F353" i="13"/>
  <c r="J353" i="13" s="1"/>
  <c r="F35" i="13"/>
  <c r="J35" i="13" s="1"/>
  <c r="F150" i="13"/>
  <c r="J150" i="13" s="1"/>
  <c r="F182" i="13"/>
  <c r="J182" i="13" s="1"/>
  <c r="F375" i="13"/>
  <c r="J375" i="13" s="1"/>
  <c r="F13" i="13"/>
  <c r="J13" i="13" s="1"/>
  <c r="F142" i="13"/>
  <c r="J142" i="13" s="1"/>
  <c r="F112" i="13"/>
  <c r="J112" i="13" s="1"/>
  <c r="F10" i="13"/>
  <c r="J10" i="13" s="1"/>
  <c r="F79" i="13"/>
  <c r="J79" i="13" s="1"/>
  <c r="F212" i="13"/>
  <c r="J212" i="13" s="1"/>
  <c r="F136" i="13"/>
  <c r="J136" i="13" s="1"/>
  <c r="F67" i="13"/>
  <c r="J67" i="13" s="1"/>
  <c r="F7" i="13"/>
  <c r="J7" i="13" s="1"/>
  <c r="F124" i="13"/>
  <c r="J124" i="13" s="1"/>
  <c r="F126" i="13"/>
  <c r="J126" i="13" s="1"/>
  <c r="F162" i="13"/>
  <c r="J162" i="13" s="1"/>
  <c r="F122" i="13"/>
  <c r="J122" i="13" s="1"/>
  <c r="F158" i="13"/>
  <c r="J158" i="13" s="1"/>
  <c r="F312" i="13"/>
  <c r="J312" i="13" s="1"/>
  <c r="F200" i="13"/>
  <c r="J200" i="13" s="1"/>
  <c r="F243" i="13"/>
  <c r="J243" i="13" s="1"/>
  <c r="F279" i="13"/>
  <c r="J279" i="13" s="1"/>
  <c r="F320" i="13"/>
  <c r="J320" i="13" s="1"/>
  <c r="F230" i="13"/>
  <c r="J230" i="13" s="1"/>
  <c r="F266" i="13"/>
  <c r="J266" i="13" s="1"/>
  <c r="F323" i="13"/>
  <c r="J323" i="13" s="1"/>
  <c r="F223" i="13"/>
  <c r="J223" i="13" s="1"/>
  <c r="F259" i="13"/>
  <c r="J259" i="13" s="1"/>
  <c r="F341" i="13"/>
  <c r="J341" i="13" s="1"/>
  <c r="F377" i="13"/>
  <c r="J377" i="13" s="1"/>
  <c r="F450" i="13"/>
  <c r="J450" i="13" s="1"/>
  <c r="F316" i="13"/>
  <c r="J316" i="13" s="1"/>
  <c r="F352" i="13"/>
  <c r="J352" i="13" s="1"/>
  <c r="F395" i="13"/>
  <c r="J395" i="13" s="1"/>
  <c r="F386" i="13"/>
  <c r="J386" i="13" s="1"/>
  <c r="F484" i="13"/>
  <c r="J484" i="13" s="1"/>
  <c r="F472" i="13"/>
  <c r="J472" i="13" s="1"/>
  <c r="F457" i="13"/>
  <c r="J457" i="13" s="1"/>
  <c r="F394" i="13"/>
  <c r="J394" i="13" s="1"/>
  <c r="F430" i="13"/>
  <c r="J430" i="13" s="1"/>
  <c r="F469" i="13"/>
  <c r="J469" i="13" s="1"/>
  <c r="F471" i="13"/>
  <c r="J471" i="13" s="1"/>
  <c r="F497" i="13"/>
  <c r="J497" i="13" s="1"/>
  <c r="F8" i="13"/>
  <c r="J8" i="13" s="1"/>
  <c r="F33" i="13"/>
  <c r="J33" i="13" s="1"/>
  <c r="F64" i="13"/>
  <c r="J64" i="13" s="1"/>
  <c r="F2" i="13"/>
  <c r="J2" i="13" s="1"/>
  <c r="F80" i="13"/>
  <c r="J80" i="13" s="1"/>
  <c r="F51" i="13"/>
  <c r="J51" i="13" s="1"/>
  <c r="F406" i="13"/>
  <c r="J406" i="13" s="1"/>
  <c r="F107" i="13"/>
  <c r="J107" i="13" s="1"/>
  <c r="F84" i="13"/>
  <c r="J84" i="13" s="1"/>
  <c r="F109" i="13"/>
  <c r="J109" i="13" s="1"/>
  <c r="F40" i="13"/>
  <c r="J40" i="13" s="1"/>
  <c r="F4" i="13"/>
  <c r="J4" i="13" s="1"/>
  <c r="F94" i="13"/>
  <c r="J94" i="13" s="1"/>
  <c r="F76" i="13"/>
  <c r="J76" i="13" s="1"/>
  <c r="F129" i="13"/>
  <c r="J129" i="13" s="1"/>
  <c r="F165" i="13"/>
  <c r="J165" i="13" s="1"/>
  <c r="F125" i="13"/>
  <c r="J125" i="13" s="1"/>
  <c r="F161" i="13"/>
  <c r="J161" i="13" s="1"/>
  <c r="F190" i="13"/>
  <c r="J190" i="13" s="1"/>
  <c r="F366" i="13"/>
  <c r="J366" i="13" s="1"/>
  <c r="F210" i="13"/>
  <c r="J210" i="13" s="1"/>
  <c r="F246" i="13"/>
  <c r="J246" i="13" s="1"/>
  <c r="F282" i="13"/>
  <c r="J282" i="13" s="1"/>
  <c r="F326" i="13"/>
  <c r="J326" i="13" s="1"/>
  <c r="F284" i="13"/>
  <c r="J284" i="13" s="1"/>
  <c r="F233" i="13"/>
  <c r="J233" i="13" s="1"/>
  <c r="F269" i="13"/>
  <c r="J269" i="13" s="1"/>
  <c r="F311" i="13"/>
  <c r="J311" i="13" s="1"/>
  <c r="F329" i="13"/>
  <c r="J329" i="13" s="1"/>
  <c r="F226" i="13"/>
  <c r="J226" i="13" s="1"/>
  <c r="F262" i="13"/>
  <c r="J262" i="13" s="1"/>
  <c r="F299" i="13"/>
  <c r="J299" i="13" s="1"/>
  <c r="F369" i="13"/>
  <c r="J369" i="13" s="1"/>
  <c r="F420" i="13"/>
  <c r="J420" i="13" s="1"/>
  <c r="F344" i="13"/>
  <c r="J344" i="13" s="1"/>
  <c r="F380" i="13"/>
  <c r="J380" i="13" s="1"/>
  <c r="F426" i="13"/>
  <c r="J426" i="13" s="1"/>
  <c r="F489" i="13"/>
  <c r="J489" i="13" s="1"/>
  <c r="F319" i="13"/>
  <c r="J319" i="13" s="1"/>
  <c r="F355" i="13"/>
  <c r="J355" i="13" s="1"/>
  <c r="F482" i="13"/>
  <c r="J482" i="13" s="1"/>
  <c r="F397" i="13"/>
  <c r="J397" i="13" s="1"/>
  <c r="F433" i="13"/>
  <c r="J433" i="13" s="1"/>
  <c r="F470" i="13"/>
  <c r="J470" i="13" s="1"/>
  <c r="F5" i="13"/>
  <c r="J5" i="13" s="1"/>
  <c r="F115" i="13"/>
  <c r="J115" i="13" s="1"/>
  <c r="F30" i="13"/>
  <c r="J30" i="13" s="1"/>
  <c r="F57" i="13"/>
  <c r="J57" i="13" s="1"/>
  <c r="F47" i="13"/>
  <c r="J47" i="13" s="1"/>
  <c r="F60" i="13"/>
  <c r="J60" i="13" s="1"/>
  <c r="F44" i="13"/>
  <c r="J44" i="13" s="1"/>
  <c r="I285" i="13" l="1"/>
  <c r="I471" i="13"/>
  <c r="D98" i="13"/>
  <c r="I98" i="13" s="1"/>
  <c r="I99" i="13"/>
  <c r="D70" i="13"/>
  <c r="I70" i="13" s="1"/>
  <c r="I71" i="13"/>
  <c r="AS31" i="9" l="1"/>
  <c r="AS30" i="9"/>
  <c r="AS29" i="9"/>
  <c r="AS27" i="9"/>
  <c r="AS26" i="9"/>
  <c r="AS25" i="9"/>
  <c r="AK31" i="9"/>
  <c r="BE31" i="9" s="1"/>
  <c r="AO31" i="9" s="1"/>
  <c r="AC18" i="9" l="1"/>
  <c r="AC16" i="9"/>
  <c r="B10" i="12"/>
  <c r="B9" i="12"/>
  <c r="B4" i="11"/>
  <c r="B5" i="11"/>
  <c r="AG18" i="9"/>
  <c r="AG17" i="9"/>
  <c r="AG16" i="9"/>
  <c r="AG15" i="9"/>
  <c r="AG14" i="9"/>
  <c r="AG13" i="9"/>
  <c r="E14" i="9" l="1"/>
  <c r="E15" i="9"/>
  <c r="E17" i="9"/>
  <c r="U16" i="9"/>
  <c r="B7" i="11" l="1"/>
  <c r="B8" i="11"/>
  <c r="B6" i="11" l="1"/>
  <c r="BI4" i="9" l="1"/>
  <c r="BB4" i="9" s="1"/>
  <c r="BD14" i="9"/>
  <c r="BD15" i="9"/>
  <c r="BD18" i="9"/>
  <c r="BD17" i="9"/>
  <c r="BD16" i="9"/>
  <c r="BC17" i="9"/>
  <c r="BC18" i="9"/>
  <c r="BC16" i="9"/>
  <c r="BC15" i="9" l="1"/>
  <c r="BC14" i="9"/>
  <c r="B2" i="11"/>
  <c r="B3" i="11"/>
  <c r="U14" i="9"/>
  <c r="AC14" i="9" s="1"/>
  <c r="U15" i="9"/>
  <c r="AC15" i="9" s="1"/>
  <c r="Y15" i="9" l="1"/>
  <c r="Y14" i="9"/>
  <c r="B29" i="12"/>
  <c r="B30" i="12"/>
  <c r="B28" i="12"/>
  <c r="B27" i="12"/>
  <c r="B2" i="12" l="1"/>
  <c r="I12" i="12" l="1"/>
  <c r="I24" i="12"/>
  <c r="I36" i="12"/>
  <c r="I48" i="12"/>
  <c r="I60" i="12"/>
  <c r="I72" i="12"/>
  <c r="I84" i="12"/>
  <c r="I96" i="12"/>
  <c r="I108" i="12"/>
  <c r="I120" i="12"/>
  <c r="I132" i="12"/>
  <c r="I144" i="12"/>
  <c r="I156" i="12"/>
  <c r="I168" i="12"/>
  <c r="I180" i="12"/>
  <c r="I192" i="12"/>
  <c r="I204" i="12"/>
  <c r="I216" i="12"/>
  <c r="I228" i="12"/>
  <c r="I240" i="12"/>
  <c r="I252" i="12"/>
  <c r="I264" i="12"/>
  <c r="I276" i="12"/>
  <c r="I288" i="12"/>
  <c r="I300" i="12"/>
  <c r="I312" i="12"/>
  <c r="I324" i="12"/>
  <c r="I336" i="12"/>
  <c r="I348" i="12"/>
  <c r="I360" i="12"/>
  <c r="I372" i="12"/>
  <c r="I384" i="12"/>
  <c r="I396" i="12"/>
  <c r="I408" i="12"/>
  <c r="I420" i="12"/>
  <c r="I432" i="12"/>
  <c r="I444" i="12"/>
  <c r="I456" i="12"/>
  <c r="I468" i="12"/>
  <c r="I480" i="12"/>
  <c r="I492" i="12"/>
  <c r="G8" i="12"/>
  <c r="G20" i="12"/>
  <c r="G32" i="12"/>
  <c r="G44" i="12"/>
  <c r="G56" i="12"/>
  <c r="G68" i="12"/>
  <c r="G80" i="12"/>
  <c r="G92" i="12"/>
  <c r="G104" i="12"/>
  <c r="G116" i="12"/>
  <c r="G128" i="12"/>
  <c r="G140" i="12"/>
  <c r="G152" i="12"/>
  <c r="G164" i="12"/>
  <c r="G176" i="12"/>
  <c r="G188" i="12"/>
  <c r="G200" i="12"/>
  <c r="G212" i="12"/>
  <c r="G224" i="12"/>
  <c r="G236" i="12"/>
  <c r="G248" i="12"/>
  <c r="G260" i="12"/>
  <c r="G272" i="12"/>
  <c r="G284" i="12"/>
  <c r="G296" i="12"/>
  <c r="G308" i="12"/>
  <c r="G320" i="12"/>
  <c r="G332" i="12"/>
  <c r="G344" i="12"/>
  <c r="G356" i="12"/>
  <c r="G368" i="12"/>
  <c r="G380" i="12"/>
  <c r="G392" i="12"/>
  <c r="G404" i="12"/>
  <c r="G416" i="12"/>
  <c r="G428" i="12"/>
  <c r="G440" i="12"/>
  <c r="G452" i="12"/>
  <c r="G464" i="12"/>
  <c r="G476" i="12"/>
  <c r="G488" i="12"/>
  <c r="C11" i="12"/>
  <c r="C8" i="12"/>
  <c r="G290" i="12"/>
  <c r="I13" i="12"/>
  <c r="I25" i="12"/>
  <c r="I37" i="12"/>
  <c r="I49" i="12"/>
  <c r="I61" i="12"/>
  <c r="I73" i="12"/>
  <c r="I85" i="12"/>
  <c r="I97" i="12"/>
  <c r="I109" i="12"/>
  <c r="I121" i="12"/>
  <c r="I133" i="12"/>
  <c r="I145" i="12"/>
  <c r="I157" i="12"/>
  <c r="I169" i="12"/>
  <c r="I181" i="12"/>
  <c r="I193" i="12"/>
  <c r="I205" i="12"/>
  <c r="I217" i="12"/>
  <c r="I229" i="12"/>
  <c r="I241" i="12"/>
  <c r="I253" i="12"/>
  <c r="I265" i="12"/>
  <c r="I277" i="12"/>
  <c r="I289" i="12"/>
  <c r="I301" i="12"/>
  <c r="I313" i="12"/>
  <c r="I325" i="12"/>
  <c r="I337" i="12"/>
  <c r="I349" i="12"/>
  <c r="I361" i="12"/>
  <c r="I373" i="12"/>
  <c r="I385" i="12"/>
  <c r="I397" i="12"/>
  <c r="I409" i="12"/>
  <c r="I421" i="12"/>
  <c r="I433" i="12"/>
  <c r="I445" i="12"/>
  <c r="I457" i="12"/>
  <c r="I469" i="12"/>
  <c r="I481" i="12"/>
  <c r="I493" i="12"/>
  <c r="G9" i="12"/>
  <c r="G21" i="12"/>
  <c r="G33" i="12"/>
  <c r="G45" i="12"/>
  <c r="G57" i="12"/>
  <c r="G69" i="12"/>
  <c r="G81" i="12"/>
  <c r="G93" i="12"/>
  <c r="G105" i="12"/>
  <c r="G117" i="12"/>
  <c r="G129" i="12"/>
  <c r="G141" i="12"/>
  <c r="G153" i="12"/>
  <c r="G165" i="12"/>
  <c r="G177" i="12"/>
  <c r="G189" i="12"/>
  <c r="G201" i="12"/>
  <c r="G213" i="12"/>
  <c r="G225" i="12"/>
  <c r="G237" i="12"/>
  <c r="G249" i="12"/>
  <c r="G261" i="12"/>
  <c r="G273" i="12"/>
  <c r="G285" i="12"/>
  <c r="G297" i="12"/>
  <c r="G309" i="12"/>
  <c r="G321" i="12"/>
  <c r="G333" i="12"/>
  <c r="G345" i="12"/>
  <c r="G357" i="12"/>
  <c r="G369" i="12"/>
  <c r="G381" i="12"/>
  <c r="G393" i="12"/>
  <c r="G405" i="12"/>
  <c r="G417" i="12"/>
  <c r="G429" i="12"/>
  <c r="G441" i="12"/>
  <c r="G453" i="12"/>
  <c r="G465" i="12"/>
  <c r="G477" i="12"/>
  <c r="G489" i="12"/>
  <c r="C10" i="12"/>
  <c r="G326" i="12"/>
  <c r="G398" i="12"/>
  <c r="I14" i="12"/>
  <c r="I26" i="12"/>
  <c r="I38" i="12"/>
  <c r="I50" i="12"/>
  <c r="I62" i="12"/>
  <c r="I74" i="12"/>
  <c r="I86" i="12"/>
  <c r="I98" i="12"/>
  <c r="I110" i="12"/>
  <c r="I122" i="12"/>
  <c r="I134" i="12"/>
  <c r="I146" i="12"/>
  <c r="I158" i="12"/>
  <c r="I170" i="12"/>
  <c r="I182" i="12"/>
  <c r="I194" i="12"/>
  <c r="I206" i="12"/>
  <c r="I218" i="12"/>
  <c r="I230" i="12"/>
  <c r="I242" i="12"/>
  <c r="I254" i="12"/>
  <c r="I266" i="12"/>
  <c r="I278" i="12"/>
  <c r="I290" i="12"/>
  <c r="I302" i="12"/>
  <c r="I314" i="12"/>
  <c r="I326" i="12"/>
  <c r="I338" i="12"/>
  <c r="I350" i="12"/>
  <c r="I362" i="12"/>
  <c r="I374" i="12"/>
  <c r="I386" i="12"/>
  <c r="I398" i="12"/>
  <c r="I410" i="12"/>
  <c r="I422" i="12"/>
  <c r="I434" i="12"/>
  <c r="I446" i="12"/>
  <c r="I458" i="12"/>
  <c r="I470" i="12"/>
  <c r="I482" i="12"/>
  <c r="I494" i="12"/>
  <c r="G10" i="12"/>
  <c r="G22" i="12"/>
  <c r="G34" i="12"/>
  <c r="G46" i="12"/>
  <c r="G58" i="12"/>
  <c r="G70" i="12"/>
  <c r="G82" i="12"/>
  <c r="G94" i="12"/>
  <c r="G106" i="12"/>
  <c r="G118" i="12"/>
  <c r="G130" i="12"/>
  <c r="G142" i="12"/>
  <c r="G154" i="12"/>
  <c r="G166" i="12"/>
  <c r="G178" i="12"/>
  <c r="G190" i="12"/>
  <c r="G202" i="12"/>
  <c r="G214" i="12"/>
  <c r="G226" i="12"/>
  <c r="G238" i="12"/>
  <c r="G250" i="12"/>
  <c r="G262" i="12"/>
  <c r="G274" i="12"/>
  <c r="G286" i="12"/>
  <c r="G298" i="12"/>
  <c r="G310" i="12"/>
  <c r="G322" i="12"/>
  <c r="G334" i="12"/>
  <c r="G346" i="12"/>
  <c r="G358" i="12"/>
  <c r="G370" i="12"/>
  <c r="G382" i="12"/>
  <c r="G394" i="12"/>
  <c r="G406" i="12"/>
  <c r="G418" i="12"/>
  <c r="G430" i="12"/>
  <c r="G442" i="12"/>
  <c r="G454" i="12"/>
  <c r="G466" i="12"/>
  <c r="G478" i="12"/>
  <c r="G490" i="12"/>
  <c r="G302" i="12"/>
  <c r="G374" i="12"/>
  <c r="I3" i="12"/>
  <c r="I15" i="12"/>
  <c r="I27" i="12"/>
  <c r="I39" i="12"/>
  <c r="I51" i="12"/>
  <c r="I63" i="12"/>
  <c r="I75" i="12"/>
  <c r="I87" i="12"/>
  <c r="I99" i="12"/>
  <c r="I111" i="12"/>
  <c r="I123" i="12"/>
  <c r="I135" i="12"/>
  <c r="I147" i="12"/>
  <c r="I159" i="12"/>
  <c r="I171" i="12"/>
  <c r="I183" i="12"/>
  <c r="I195" i="12"/>
  <c r="I207" i="12"/>
  <c r="I219" i="12"/>
  <c r="I231" i="12"/>
  <c r="I243" i="12"/>
  <c r="I255" i="12"/>
  <c r="I267" i="12"/>
  <c r="I279" i="12"/>
  <c r="I291" i="12"/>
  <c r="I303" i="12"/>
  <c r="I315" i="12"/>
  <c r="I327" i="12"/>
  <c r="I339" i="12"/>
  <c r="I351" i="12"/>
  <c r="I363" i="12"/>
  <c r="I375" i="12"/>
  <c r="I387" i="12"/>
  <c r="I399" i="12"/>
  <c r="I411" i="12"/>
  <c r="I423" i="12"/>
  <c r="I435" i="12"/>
  <c r="I447" i="12"/>
  <c r="I459" i="12"/>
  <c r="I471" i="12"/>
  <c r="I483" i="12"/>
  <c r="I495" i="12"/>
  <c r="G11" i="12"/>
  <c r="G23" i="12"/>
  <c r="G35" i="12"/>
  <c r="G47" i="12"/>
  <c r="G59" i="12"/>
  <c r="G71" i="12"/>
  <c r="G83" i="12"/>
  <c r="G95" i="12"/>
  <c r="G107" i="12"/>
  <c r="G119" i="12"/>
  <c r="G131" i="12"/>
  <c r="G143" i="12"/>
  <c r="G155" i="12"/>
  <c r="G167" i="12"/>
  <c r="G179" i="12"/>
  <c r="G191" i="12"/>
  <c r="G203" i="12"/>
  <c r="G215" i="12"/>
  <c r="G227" i="12"/>
  <c r="G239" i="12"/>
  <c r="G251" i="12"/>
  <c r="G263" i="12"/>
  <c r="G275" i="12"/>
  <c r="G287" i="12"/>
  <c r="G299" i="12"/>
  <c r="G311" i="12"/>
  <c r="G323" i="12"/>
  <c r="G335" i="12"/>
  <c r="G347" i="12"/>
  <c r="G359" i="12"/>
  <c r="G371" i="12"/>
  <c r="G383" i="12"/>
  <c r="G395" i="12"/>
  <c r="G407" i="12"/>
  <c r="G419" i="12"/>
  <c r="G431" i="12"/>
  <c r="G443" i="12"/>
  <c r="G455" i="12"/>
  <c r="G467" i="12"/>
  <c r="G479" i="12"/>
  <c r="G491" i="12"/>
  <c r="C6" i="12"/>
  <c r="G266" i="12"/>
  <c r="I4" i="12"/>
  <c r="I16" i="12"/>
  <c r="I28" i="12"/>
  <c r="I40" i="12"/>
  <c r="I52" i="12"/>
  <c r="I64" i="12"/>
  <c r="I76" i="12"/>
  <c r="I88" i="12"/>
  <c r="I100" i="12"/>
  <c r="I112" i="12"/>
  <c r="I124" i="12"/>
  <c r="I136" i="12"/>
  <c r="I148" i="12"/>
  <c r="I160" i="12"/>
  <c r="I172" i="12"/>
  <c r="I184" i="12"/>
  <c r="I196" i="12"/>
  <c r="I208" i="12"/>
  <c r="I220" i="12"/>
  <c r="I232" i="12"/>
  <c r="I244" i="12"/>
  <c r="I256" i="12"/>
  <c r="I268" i="12"/>
  <c r="I280" i="12"/>
  <c r="I292" i="12"/>
  <c r="I304" i="12"/>
  <c r="I316" i="12"/>
  <c r="I328" i="12"/>
  <c r="I340" i="12"/>
  <c r="I352" i="12"/>
  <c r="I364" i="12"/>
  <c r="I376" i="12"/>
  <c r="I388" i="12"/>
  <c r="I400" i="12"/>
  <c r="I412" i="12"/>
  <c r="I424" i="12"/>
  <c r="I436" i="12"/>
  <c r="I448" i="12"/>
  <c r="I460" i="12"/>
  <c r="I472" i="12"/>
  <c r="I484" i="12"/>
  <c r="I496" i="12"/>
  <c r="G12" i="12"/>
  <c r="G24" i="12"/>
  <c r="G36" i="12"/>
  <c r="G48" i="12"/>
  <c r="G60" i="12"/>
  <c r="G72" i="12"/>
  <c r="G84" i="12"/>
  <c r="G96" i="12"/>
  <c r="G108" i="12"/>
  <c r="G120" i="12"/>
  <c r="G132" i="12"/>
  <c r="G144" i="12"/>
  <c r="G156" i="12"/>
  <c r="G168" i="12"/>
  <c r="G180" i="12"/>
  <c r="G192" i="12"/>
  <c r="G204" i="12"/>
  <c r="G216" i="12"/>
  <c r="G228" i="12"/>
  <c r="G240" i="12"/>
  <c r="G252" i="12"/>
  <c r="G264" i="12"/>
  <c r="G276" i="12"/>
  <c r="G288" i="12"/>
  <c r="G300" i="12"/>
  <c r="G312" i="12"/>
  <c r="G324" i="12"/>
  <c r="G336" i="12"/>
  <c r="G348" i="12"/>
  <c r="G360" i="12"/>
  <c r="G372" i="12"/>
  <c r="G384" i="12"/>
  <c r="G396" i="12"/>
  <c r="G408" i="12"/>
  <c r="G420" i="12"/>
  <c r="G432" i="12"/>
  <c r="G444" i="12"/>
  <c r="G456" i="12"/>
  <c r="G468" i="12"/>
  <c r="G480" i="12"/>
  <c r="G492" i="12"/>
  <c r="G254" i="12"/>
  <c r="I5" i="12"/>
  <c r="I17" i="12"/>
  <c r="I29" i="12"/>
  <c r="I41" i="12"/>
  <c r="I53" i="12"/>
  <c r="I65" i="12"/>
  <c r="I77" i="12"/>
  <c r="I89" i="12"/>
  <c r="I101" i="12"/>
  <c r="I113" i="12"/>
  <c r="I125" i="12"/>
  <c r="I137" i="12"/>
  <c r="I149" i="12"/>
  <c r="I161" i="12"/>
  <c r="I173" i="12"/>
  <c r="I185" i="12"/>
  <c r="I197" i="12"/>
  <c r="I209" i="12"/>
  <c r="I221" i="12"/>
  <c r="I233" i="12"/>
  <c r="I245" i="12"/>
  <c r="I257" i="12"/>
  <c r="I269" i="12"/>
  <c r="I281" i="12"/>
  <c r="I293" i="12"/>
  <c r="I305" i="12"/>
  <c r="I317" i="12"/>
  <c r="I329" i="12"/>
  <c r="I341" i="12"/>
  <c r="I353" i="12"/>
  <c r="I365" i="12"/>
  <c r="I377" i="12"/>
  <c r="I389" i="12"/>
  <c r="I401" i="12"/>
  <c r="I413" i="12"/>
  <c r="I425" i="12"/>
  <c r="I437" i="12"/>
  <c r="I449" i="12"/>
  <c r="I461" i="12"/>
  <c r="I473" i="12"/>
  <c r="I485" i="12"/>
  <c r="I497" i="12"/>
  <c r="G13" i="12"/>
  <c r="G25" i="12"/>
  <c r="G37" i="12"/>
  <c r="G49" i="12"/>
  <c r="G61" i="12"/>
  <c r="G73" i="12"/>
  <c r="G85" i="12"/>
  <c r="G97" i="12"/>
  <c r="G109" i="12"/>
  <c r="G121" i="12"/>
  <c r="G133" i="12"/>
  <c r="G145" i="12"/>
  <c r="G157" i="12"/>
  <c r="G169" i="12"/>
  <c r="G181" i="12"/>
  <c r="G193" i="12"/>
  <c r="G205" i="12"/>
  <c r="G217" i="12"/>
  <c r="G229" i="12"/>
  <c r="G241" i="12"/>
  <c r="G253" i="12"/>
  <c r="G265" i="12"/>
  <c r="G277" i="12"/>
  <c r="G289" i="12"/>
  <c r="G301" i="12"/>
  <c r="G313" i="12"/>
  <c r="G325" i="12"/>
  <c r="G337" i="12"/>
  <c r="G349" i="12"/>
  <c r="G361" i="12"/>
  <c r="G373" i="12"/>
  <c r="G385" i="12"/>
  <c r="G397" i="12"/>
  <c r="G409" i="12"/>
  <c r="G421" i="12"/>
  <c r="G433" i="12"/>
  <c r="G445" i="12"/>
  <c r="G457" i="12"/>
  <c r="G469" i="12"/>
  <c r="G481" i="12"/>
  <c r="G493" i="12"/>
  <c r="G242" i="12"/>
  <c r="I6" i="12"/>
  <c r="I18" i="12"/>
  <c r="I30" i="12"/>
  <c r="I42" i="12"/>
  <c r="I54" i="12"/>
  <c r="I66" i="12"/>
  <c r="I78" i="12"/>
  <c r="I90" i="12"/>
  <c r="I102" i="12"/>
  <c r="I114" i="12"/>
  <c r="I126" i="12"/>
  <c r="I138" i="12"/>
  <c r="I150" i="12"/>
  <c r="I162" i="12"/>
  <c r="I174" i="12"/>
  <c r="I186" i="12"/>
  <c r="I198" i="12"/>
  <c r="I210" i="12"/>
  <c r="I222" i="12"/>
  <c r="I234" i="12"/>
  <c r="I246" i="12"/>
  <c r="I258" i="12"/>
  <c r="I270" i="12"/>
  <c r="I282" i="12"/>
  <c r="I294" i="12"/>
  <c r="I306" i="12"/>
  <c r="I318" i="12"/>
  <c r="I330" i="12"/>
  <c r="I342" i="12"/>
  <c r="I354" i="12"/>
  <c r="I366" i="12"/>
  <c r="I378" i="12"/>
  <c r="I390" i="12"/>
  <c r="I402" i="12"/>
  <c r="I414" i="12"/>
  <c r="I426" i="12"/>
  <c r="I438" i="12"/>
  <c r="I450" i="12"/>
  <c r="I462" i="12"/>
  <c r="I474" i="12"/>
  <c r="I486" i="12"/>
  <c r="I2" i="12"/>
  <c r="G14" i="12"/>
  <c r="G26" i="12"/>
  <c r="G38" i="12"/>
  <c r="G50" i="12"/>
  <c r="G62" i="12"/>
  <c r="G74" i="12"/>
  <c r="G86" i="12"/>
  <c r="G98" i="12"/>
  <c r="G110" i="12"/>
  <c r="G122" i="12"/>
  <c r="G134" i="12"/>
  <c r="G146" i="12"/>
  <c r="G158" i="12"/>
  <c r="G170" i="12"/>
  <c r="G182" i="12"/>
  <c r="G194" i="12"/>
  <c r="G206" i="12"/>
  <c r="G218" i="12"/>
  <c r="G230" i="12"/>
  <c r="G278" i="12"/>
  <c r="G314" i="12"/>
  <c r="G338" i="12"/>
  <c r="G362" i="12"/>
  <c r="I7" i="12"/>
  <c r="I19" i="12"/>
  <c r="I31" i="12"/>
  <c r="I43" i="12"/>
  <c r="I55" i="12"/>
  <c r="I67" i="12"/>
  <c r="I79" i="12"/>
  <c r="I91" i="12"/>
  <c r="I103" i="12"/>
  <c r="I115" i="12"/>
  <c r="I127" i="12"/>
  <c r="I139" i="12"/>
  <c r="I151" i="12"/>
  <c r="I163" i="12"/>
  <c r="I175" i="12"/>
  <c r="I187" i="12"/>
  <c r="I199" i="12"/>
  <c r="I211" i="12"/>
  <c r="I223" i="12"/>
  <c r="I235" i="12"/>
  <c r="I247" i="12"/>
  <c r="I259" i="12"/>
  <c r="I271" i="12"/>
  <c r="I283" i="12"/>
  <c r="I295" i="12"/>
  <c r="I307" i="12"/>
  <c r="I319" i="12"/>
  <c r="I331" i="12"/>
  <c r="I343" i="12"/>
  <c r="I355" i="12"/>
  <c r="I367" i="12"/>
  <c r="I379" i="12"/>
  <c r="I391" i="12"/>
  <c r="I403" i="12"/>
  <c r="I415" i="12"/>
  <c r="I427" i="12"/>
  <c r="I439" i="12"/>
  <c r="I451" i="12"/>
  <c r="I463" i="12"/>
  <c r="I475" i="12"/>
  <c r="I487" i="12"/>
  <c r="G3" i="12"/>
  <c r="G15" i="12"/>
  <c r="G27" i="12"/>
  <c r="G39" i="12"/>
  <c r="G51" i="12"/>
  <c r="G63" i="12"/>
  <c r="G75" i="12"/>
  <c r="G87" i="12"/>
  <c r="G99" i="12"/>
  <c r="G111" i="12"/>
  <c r="G123" i="12"/>
  <c r="G135" i="12"/>
  <c r="G147" i="12"/>
  <c r="G159" i="12"/>
  <c r="G171" i="12"/>
  <c r="G183" i="12"/>
  <c r="G195" i="12"/>
  <c r="G207" i="12"/>
  <c r="G219" i="12"/>
  <c r="G231" i="12"/>
  <c r="G243" i="12"/>
  <c r="G255" i="12"/>
  <c r="G267" i="12"/>
  <c r="G279" i="12"/>
  <c r="G291" i="12"/>
  <c r="G303" i="12"/>
  <c r="G315" i="12"/>
  <c r="G327" i="12"/>
  <c r="G339" i="12"/>
  <c r="G351" i="12"/>
  <c r="G363" i="12"/>
  <c r="G375" i="12"/>
  <c r="G387" i="12"/>
  <c r="G399" i="12"/>
  <c r="G411" i="12"/>
  <c r="G423" i="12"/>
  <c r="G435" i="12"/>
  <c r="G447" i="12"/>
  <c r="G459" i="12"/>
  <c r="G471" i="12"/>
  <c r="G483" i="12"/>
  <c r="G495" i="12"/>
  <c r="G280" i="12"/>
  <c r="G328" i="12"/>
  <c r="I8" i="12"/>
  <c r="I20" i="12"/>
  <c r="I32" i="12"/>
  <c r="I44" i="12"/>
  <c r="I56" i="12"/>
  <c r="I68" i="12"/>
  <c r="I80" i="12"/>
  <c r="I92" i="12"/>
  <c r="I104" i="12"/>
  <c r="I116" i="12"/>
  <c r="I128" i="12"/>
  <c r="I140" i="12"/>
  <c r="I152" i="12"/>
  <c r="I164" i="12"/>
  <c r="I176" i="12"/>
  <c r="I188" i="12"/>
  <c r="I200" i="12"/>
  <c r="I212" i="12"/>
  <c r="I224" i="12"/>
  <c r="I236" i="12"/>
  <c r="I248" i="12"/>
  <c r="I260" i="12"/>
  <c r="I272" i="12"/>
  <c r="I284" i="12"/>
  <c r="I296" i="12"/>
  <c r="I308" i="12"/>
  <c r="I320" i="12"/>
  <c r="I332" i="12"/>
  <c r="I344" i="12"/>
  <c r="I356" i="12"/>
  <c r="I368" i="12"/>
  <c r="I380" i="12"/>
  <c r="I392" i="12"/>
  <c r="I404" i="12"/>
  <c r="I416" i="12"/>
  <c r="I428" i="12"/>
  <c r="I440" i="12"/>
  <c r="I452" i="12"/>
  <c r="I464" i="12"/>
  <c r="I476" i="12"/>
  <c r="I488" i="12"/>
  <c r="G4" i="12"/>
  <c r="G16" i="12"/>
  <c r="G28" i="12"/>
  <c r="G40" i="12"/>
  <c r="G52" i="12"/>
  <c r="G64" i="12"/>
  <c r="G76" i="12"/>
  <c r="G88" i="12"/>
  <c r="G100" i="12"/>
  <c r="G112" i="12"/>
  <c r="G124" i="12"/>
  <c r="G136" i="12"/>
  <c r="G148" i="12"/>
  <c r="G160" i="12"/>
  <c r="G172" i="12"/>
  <c r="G184" i="12"/>
  <c r="G196" i="12"/>
  <c r="G208" i="12"/>
  <c r="G220" i="12"/>
  <c r="G232" i="12"/>
  <c r="G244" i="12"/>
  <c r="G256" i="12"/>
  <c r="G268" i="12"/>
  <c r="G292" i="12"/>
  <c r="G304" i="12"/>
  <c r="G316" i="12"/>
  <c r="G340" i="12"/>
  <c r="G352" i="12"/>
  <c r="I11" i="12"/>
  <c r="I23" i="12"/>
  <c r="I35" i="12"/>
  <c r="I47" i="12"/>
  <c r="I59" i="12"/>
  <c r="I71" i="12"/>
  <c r="I83" i="12"/>
  <c r="I95" i="12"/>
  <c r="I107" i="12"/>
  <c r="I119" i="12"/>
  <c r="I131" i="12"/>
  <c r="I143" i="12"/>
  <c r="I155" i="12"/>
  <c r="I167" i="12"/>
  <c r="I179" i="12"/>
  <c r="I191" i="12"/>
  <c r="I203" i="12"/>
  <c r="I215" i="12"/>
  <c r="I227" i="12"/>
  <c r="I239" i="12"/>
  <c r="I251" i="12"/>
  <c r="I263" i="12"/>
  <c r="I275" i="12"/>
  <c r="I287" i="12"/>
  <c r="I299" i="12"/>
  <c r="I311" i="12"/>
  <c r="I323" i="12"/>
  <c r="I335" i="12"/>
  <c r="I347" i="12"/>
  <c r="I359" i="12"/>
  <c r="I371" i="12"/>
  <c r="I383" i="12"/>
  <c r="I395" i="12"/>
  <c r="I407" i="12"/>
  <c r="I419" i="12"/>
  <c r="I431" i="12"/>
  <c r="I443" i="12"/>
  <c r="I455" i="12"/>
  <c r="I467" i="12"/>
  <c r="I479" i="12"/>
  <c r="I491" i="12"/>
  <c r="G7" i="12"/>
  <c r="G19" i="12"/>
  <c r="G31" i="12"/>
  <c r="G43" i="12"/>
  <c r="G55" i="12"/>
  <c r="G67" i="12"/>
  <c r="G79" i="12"/>
  <c r="G91" i="12"/>
  <c r="G103" i="12"/>
  <c r="G115" i="12"/>
  <c r="G127" i="12"/>
  <c r="G139" i="12"/>
  <c r="G151" i="12"/>
  <c r="G163" i="12"/>
  <c r="G175" i="12"/>
  <c r="G187" i="12"/>
  <c r="G199" i="12"/>
  <c r="G211" i="12"/>
  <c r="G223" i="12"/>
  <c r="G235" i="12"/>
  <c r="G247" i="12"/>
  <c r="G259" i="12"/>
  <c r="G271" i="12"/>
  <c r="I58" i="12"/>
  <c r="I130" i="12"/>
  <c r="I202" i="12"/>
  <c r="I274" i="12"/>
  <c r="I346" i="12"/>
  <c r="I418" i="12"/>
  <c r="I490" i="12"/>
  <c r="G66" i="12"/>
  <c r="G138" i="12"/>
  <c r="G210" i="12"/>
  <c r="G282" i="12"/>
  <c r="G330" i="12"/>
  <c r="G367" i="12"/>
  <c r="G402" i="12"/>
  <c r="G434" i="12"/>
  <c r="G461" i="12"/>
  <c r="G487" i="12"/>
  <c r="G412" i="12"/>
  <c r="G470" i="12"/>
  <c r="I226" i="12"/>
  <c r="G90" i="12"/>
  <c r="G343" i="12"/>
  <c r="G413" i="12"/>
  <c r="G472" i="12"/>
  <c r="I93" i="12"/>
  <c r="I165" i="12"/>
  <c r="I309" i="12"/>
  <c r="I453" i="12"/>
  <c r="G101" i="12"/>
  <c r="G245" i="12"/>
  <c r="G350" i="12"/>
  <c r="G386" i="12"/>
  <c r="G473" i="12"/>
  <c r="I238" i="12"/>
  <c r="G102" i="12"/>
  <c r="G353" i="12"/>
  <c r="G415" i="12"/>
  <c r="I177" i="12"/>
  <c r="G41" i="12"/>
  <c r="G185" i="12"/>
  <c r="G354" i="12"/>
  <c r="G475" i="12"/>
  <c r="I178" i="12"/>
  <c r="G258" i="12"/>
  <c r="I333" i="12"/>
  <c r="G125" i="12"/>
  <c r="G425" i="12"/>
  <c r="I190" i="12"/>
  <c r="G319" i="12"/>
  <c r="I273" i="12"/>
  <c r="G366" i="12"/>
  <c r="I69" i="12"/>
  <c r="I141" i="12"/>
  <c r="I213" i="12"/>
  <c r="I285" i="12"/>
  <c r="I357" i="12"/>
  <c r="I429" i="12"/>
  <c r="G5" i="12"/>
  <c r="G77" i="12"/>
  <c r="G149" i="12"/>
  <c r="G221" i="12"/>
  <c r="G283" i="12"/>
  <c r="G331" i="12"/>
  <c r="G376" i="12"/>
  <c r="G403" i="12"/>
  <c r="G436" i="12"/>
  <c r="G462" i="12"/>
  <c r="G494" i="12"/>
  <c r="I70" i="12"/>
  <c r="I142" i="12"/>
  <c r="I214" i="12"/>
  <c r="I286" i="12"/>
  <c r="I358" i="12"/>
  <c r="I430" i="12"/>
  <c r="G6" i="12"/>
  <c r="G78" i="12"/>
  <c r="G150" i="12"/>
  <c r="G222" i="12"/>
  <c r="G293" i="12"/>
  <c r="G341" i="12"/>
  <c r="G377" i="12"/>
  <c r="G410" i="12"/>
  <c r="G437" i="12"/>
  <c r="G463" i="12"/>
  <c r="G496" i="12"/>
  <c r="I9" i="12"/>
  <c r="I81" i="12"/>
  <c r="I153" i="12"/>
  <c r="I225" i="12"/>
  <c r="I297" i="12"/>
  <c r="I369" i="12"/>
  <c r="I441" i="12"/>
  <c r="G17" i="12"/>
  <c r="G89" i="12"/>
  <c r="G161" i="12"/>
  <c r="G233" i="12"/>
  <c r="G294" i="12"/>
  <c r="G342" i="12"/>
  <c r="G378" i="12"/>
  <c r="G438" i="12"/>
  <c r="I298" i="12"/>
  <c r="I442" i="12"/>
  <c r="G18" i="12"/>
  <c r="G162" i="12"/>
  <c r="G295" i="12"/>
  <c r="G379" i="12"/>
  <c r="G439" i="12"/>
  <c r="I21" i="12"/>
  <c r="I381" i="12"/>
  <c r="G29" i="12"/>
  <c r="G173" i="12"/>
  <c r="G305" i="12"/>
  <c r="G414" i="12"/>
  <c r="I250" i="12"/>
  <c r="I477" i="12"/>
  <c r="G269" i="12"/>
  <c r="G484" i="12"/>
  <c r="I118" i="12"/>
  <c r="G270" i="12"/>
  <c r="I489" i="12"/>
  <c r="G65" i="12"/>
  <c r="G281" i="12"/>
  <c r="G460" i="12"/>
  <c r="G2" i="12"/>
  <c r="I237" i="12"/>
  <c r="G446" i="12"/>
  <c r="I382" i="12"/>
  <c r="G174" i="12"/>
  <c r="G306" i="12"/>
  <c r="G388" i="12"/>
  <c r="I105" i="12"/>
  <c r="G113" i="12"/>
  <c r="G389" i="12"/>
  <c r="I106" i="12"/>
  <c r="I466" i="12"/>
  <c r="G114" i="12"/>
  <c r="G317" i="12"/>
  <c r="G450" i="12"/>
  <c r="I45" i="12"/>
  <c r="G364" i="12"/>
  <c r="I406" i="12"/>
  <c r="G198" i="12"/>
  <c r="G400" i="12"/>
  <c r="I201" i="12"/>
  <c r="G209" i="12"/>
  <c r="G486" i="12"/>
  <c r="G497" i="12"/>
  <c r="I465" i="12"/>
  <c r="G186" i="12"/>
  <c r="G482" i="12"/>
  <c r="I117" i="12"/>
  <c r="G485" i="12"/>
  <c r="I129" i="12"/>
  <c r="G427" i="12"/>
  <c r="I10" i="12"/>
  <c r="I82" i="12"/>
  <c r="I154" i="12"/>
  <c r="I370" i="12"/>
  <c r="G234" i="12"/>
  <c r="I454" i="12"/>
  <c r="G448" i="12"/>
  <c r="I249" i="12"/>
  <c r="G449" i="12"/>
  <c r="I322" i="12"/>
  <c r="G355" i="12"/>
  <c r="I189" i="12"/>
  <c r="G318" i="12"/>
  <c r="I478" i="12"/>
  <c r="G365" i="12"/>
  <c r="I57" i="12"/>
  <c r="I46" i="12"/>
  <c r="I22" i="12"/>
  <c r="I94" i="12"/>
  <c r="I166" i="12"/>
  <c r="I310" i="12"/>
  <c r="G30" i="12"/>
  <c r="G246" i="12"/>
  <c r="G474" i="12"/>
  <c r="I393" i="12"/>
  <c r="G257" i="12"/>
  <c r="G422" i="12"/>
  <c r="I34" i="12"/>
  <c r="G42" i="12"/>
  <c r="G424" i="12"/>
  <c r="I405" i="12"/>
  <c r="G197" i="12"/>
  <c r="G451" i="12"/>
  <c r="I334" i="12"/>
  <c r="G126" i="12"/>
  <c r="G426" i="12"/>
  <c r="I417" i="12"/>
  <c r="G329" i="12"/>
  <c r="I33" i="12"/>
  <c r="I321" i="12"/>
  <c r="G307" i="12"/>
  <c r="I394" i="12"/>
  <c r="G390" i="12"/>
  <c r="I261" i="12"/>
  <c r="G53" i="12"/>
  <c r="G391" i="12"/>
  <c r="I262" i="12"/>
  <c r="G54" i="12"/>
  <c r="G458" i="12"/>
  <c r="I345" i="12"/>
  <c r="G137" i="12"/>
  <c r="G401" i="12"/>
  <c r="C14" i="12"/>
  <c r="C13" i="12"/>
  <c r="B20" i="12"/>
  <c r="H22" i="12" l="1"/>
  <c r="H21" i="12"/>
  <c r="H2" i="12" s="1"/>
  <c r="J2" i="12"/>
  <c r="B21" i="12"/>
  <c r="BG15" i="9" l="1"/>
  <c r="G4" i="11"/>
  <c r="K5" i="11" s="1"/>
  <c r="K6" i="11" s="1"/>
  <c r="G2" i="11"/>
  <c r="K3" i="11" s="1"/>
  <c r="K2" i="11" s="1"/>
  <c r="B12" i="12"/>
  <c r="L4" i="12" l="1"/>
  <c r="L5" i="12"/>
  <c r="L149" i="12"/>
  <c r="L293" i="12"/>
  <c r="L437" i="12"/>
  <c r="L352" i="12"/>
  <c r="L126" i="12"/>
  <c r="L270" i="12"/>
  <c r="L414" i="12"/>
  <c r="L7" i="12"/>
  <c r="L151" i="12"/>
  <c r="L295" i="12"/>
  <c r="L439" i="12"/>
  <c r="L20" i="12"/>
  <c r="L164" i="12"/>
  <c r="L308" i="12"/>
  <c r="L452" i="12"/>
  <c r="L69" i="12"/>
  <c r="L213" i="12"/>
  <c r="L357" i="12"/>
  <c r="L63" i="12"/>
  <c r="L279" i="12"/>
  <c r="L10" i="12"/>
  <c r="L154" i="12"/>
  <c r="L298" i="12"/>
  <c r="L442" i="12"/>
  <c r="L11" i="12"/>
  <c r="L155" i="12"/>
  <c r="L299" i="12"/>
  <c r="L443" i="12"/>
  <c r="L208" i="12"/>
  <c r="L60" i="12"/>
  <c r="L204" i="12"/>
  <c r="L348" i="12"/>
  <c r="L492" i="12"/>
  <c r="L25" i="12"/>
  <c r="L169" i="12"/>
  <c r="L313" i="12"/>
  <c r="L457" i="12"/>
  <c r="L86" i="12"/>
  <c r="L230" i="12"/>
  <c r="L374" i="12"/>
  <c r="L376" i="12"/>
  <c r="L372" i="12"/>
  <c r="L337" i="12"/>
  <c r="L254" i="12"/>
  <c r="L347" i="12"/>
  <c r="L396" i="12"/>
  <c r="L361" i="12"/>
  <c r="L146" i="12"/>
  <c r="L394" i="12"/>
  <c r="L121" i="12"/>
  <c r="L482" i="12"/>
  <c r="L419" i="12"/>
  <c r="L114" i="12"/>
  <c r="L489" i="12"/>
  <c r="L192" i="12"/>
  <c r="L362" i="12"/>
  <c r="L17" i="12"/>
  <c r="L161" i="12"/>
  <c r="L305" i="12"/>
  <c r="L449" i="12"/>
  <c r="L436" i="12"/>
  <c r="L138" i="12"/>
  <c r="L282" i="12"/>
  <c r="L426" i="12"/>
  <c r="L19" i="12"/>
  <c r="L163" i="12"/>
  <c r="L307" i="12"/>
  <c r="L451" i="12"/>
  <c r="L32" i="12"/>
  <c r="L176" i="12"/>
  <c r="L320" i="12"/>
  <c r="L464" i="12"/>
  <c r="L81" i="12"/>
  <c r="L225" i="12"/>
  <c r="L369" i="12"/>
  <c r="L123" i="12"/>
  <c r="L303" i="12"/>
  <c r="L22" i="12"/>
  <c r="L166" i="12"/>
  <c r="L310" i="12"/>
  <c r="L454" i="12"/>
  <c r="L23" i="12"/>
  <c r="L167" i="12"/>
  <c r="L311" i="12"/>
  <c r="L455" i="12"/>
  <c r="L232" i="12"/>
  <c r="L72" i="12"/>
  <c r="L216" i="12"/>
  <c r="L360" i="12"/>
  <c r="L75" i="12"/>
  <c r="L37" i="12"/>
  <c r="L181" i="12"/>
  <c r="L325" i="12"/>
  <c r="L469" i="12"/>
  <c r="L98" i="12"/>
  <c r="L242" i="12"/>
  <c r="L386" i="12"/>
  <c r="L84" i="12"/>
  <c r="L195" i="12"/>
  <c r="L193" i="12"/>
  <c r="L481" i="12"/>
  <c r="L398" i="12"/>
  <c r="L316" i="12"/>
  <c r="L217" i="12"/>
  <c r="L278" i="12"/>
  <c r="L434" i="12"/>
  <c r="L12" i="12"/>
  <c r="L399" i="12"/>
  <c r="L470" i="12"/>
  <c r="L435" i="12"/>
  <c r="L145" i="12"/>
  <c r="L62" i="12"/>
  <c r="L137" i="12"/>
  <c r="L287" i="12"/>
  <c r="L29" i="12"/>
  <c r="L173" i="12"/>
  <c r="L317" i="12"/>
  <c r="L461" i="12"/>
  <c r="L6" i="12"/>
  <c r="L150" i="12"/>
  <c r="L294" i="12"/>
  <c r="L438" i="12"/>
  <c r="L31" i="12"/>
  <c r="L175" i="12"/>
  <c r="L319" i="12"/>
  <c r="L463" i="12"/>
  <c r="L44" i="12"/>
  <c r="L188" i="12"/>
  <c r="L332" i="12"/>
  <c r="L476" i="12"/>
  <c r="L93" i="12"/>
  <c r="L237" i="12"/>
  <c r="L381" i="12"/>
  <c r="L135" i="12"/>
  <c r="L327" i="12"/>
  <c r="L34" i="12"/>
  <c r="L178" i="12"/>
  <c r="L322" i="12"/>
  <c r="L466" i="12"/>
  <c r="L35" i="12"/>
  <c r="L179" i="12"/>
  <c r="L323" i="12"/>
  <c r="L467" i="12"/>
  <c r="L280" i="12"/>
  <c r="L228" i="12"/>
  <c r="L49" i="12"/>
  <c r="L110" i="12"/>
  <c r="L252" i="12"/>
  <c r="L134" i="12"/>
  <c r="L314" i="12"/>
  <c r="L300" i="12"/>
  <c r="L277" i="12"/>
  <c r="L180" i="12"/>
  <c r="L292" i="12"/>
  <c r="L267" i="12"/>
  <c r="L157" i="12"/>
  <c r="L41" i="12"/>
  <c r="L185" i="12"/>
  <c r="L329" i="12"/>
  <c r="L473" i="12"/>
  <c r="L18" i="12"/>
  <c r="L162" i="12"/>
  <c r="L306" i="12"/>
  <c r="L450" i="12"/>
  <c r="L43" i="12"/>
  <c r="L187" i="12"/>
  <c r="L331" i="12"/>
  <c r="L475" i="12"/>
  <c r="L56" i="12"/>
  <c r="L200" i="12"/>
  <c r="L344" i="12"/>
  <c r="L488" i="12"/>
  <c r="L105" i="12"/>
  <c r="L249" i="12"/>
  <c r="L393" i="12"/>
  <c r="L147" i="12"/>
  <c r="L351" i="12"/>
  <c r="L46" i="12"/>
  <c r="L190" i="12"/>
  <c r="L334" i="12"/>
  <c r="L478" i="12"/>
  <c r="L47" i="12"/>
  <c r="L191" i="12"/>
  <c r="L335" i="12"/>
  <c r="L479" i="12"/>
  <c r="L304" i="12"/>
  <c r="L96" i="12"/>
  <c r="L240" i="12"/>
  <c r="L384" i="12"/>
  <c r="L255" i="12"/>
  <c r="L61" i="12"/>
  <c r="L205" i="12"/>
  <c r="L349" i="12"/>
  <c r="L493" i="12"/>
  <c r="L122" i="12"/>
  <c r="L266" i="12"/>
  <c r="L410" i="12"/>
  <c r="L203" i="12"/>
  <c r="L291" i="12"/>
  <c r="L87" i="12"/>
  <c r="L422" i="12"/>
  <c r="L290" i="12"/>
  <c r="L256" i="12"/>
  <c r="L326" i="12"/>
  <c r="L338" i="12"/>
  <c r="L172" i="12"/>
  <c r="L350" i="12"/>
  <c r="L472" i="12"/>
  <c r="L152" i="12"/>
  <c r="L142" i="12"/>
  <c r="L196" i="12"/>
  <c r="L218" i="12"/>
  <c r="L53" i="12"/>
  <c r="L197" i="12"/>
  <c r="L341" i="12"/>
  <c r="L485" i="12"/>
  <c r="L30" i="12"/>
  <c r="L174" i="12"/>
  <c r="L318" i="12"/>
  <c r="L462" i="12"/>
  <c r="L55" i="12"/>
  <c r="L199" i="12"/>
  <c r="L343" i="12"/>
  <c r="L487" i="12"/>
  <c r="L68" i="12"/>
  <c r="L212" i="12"/>
  <c r="L356" i="12"/>
  <c r="L51" i="12"/>
  <c r="L117" i="12"/>
  <c r="L261" i="12"/>
  <c r="L405" i="12"/>
  <c r="L159" i="12"/>
  <c r="L387" i="12"/>
  <c r="L58" i="12"/>
  <c r="L202" i="12"/>
  <c r="L346" i="12"/>
  <c r="L490" i="12"/>
  <c r="L59" i="12"/>
  <c r="L491" i="12"/>
  <c r="L108" i="12"/>
  <c r="L73" i="12"/>
  <c r="L107" i="12"/>
  <c r="L409" i="12"/>
  <c r="L131" i="12"/>
  <c r="L283" i="12"/>
  <c r="L496" i="12"/>
  <c r="L431" i="12"/>
  <c r="L445" i="12"/>
  <c r="L65" i="12"/>
  <c r="L209" i="12"/>
  <c r="L353" i="12"/>
  <c r="L497" i="12"/>
  <c r="L42" i="12"/>
  <c r="L186" i="12"/>
  <c r="L330" i="12"/>
  <c r="L474" i="12"/>
  <c r="L67" i="12"/>
  <c r="L211" i="12"/>
  <c r="L355" i="12"/>
  <c r="L111" i="12"/>
  <c r="L80" i="12"/>
  <c r="L224" i="12"/>
  <c r="L368" i="12"/>
  <c r="L88" i="12"/>
  <c r="L129" i="12"/>
  <c r="L273" i="12"/>
  <c r="L417" i="12"/>
  <c r="L171" i="12"/>
  <c r="L411" i="12"/>
  <c r="L70" i="12"/>
  <c r="L214" i="12"/>
  <c r="L358" i="12"/>
  <c r="L99" i="12"/>
  <c r="L71" i="12"/>
  <c r="L215" i="12"/>
  <c r="L359" i="12"/>
  <c r="L15" i="12"/>
  <c r="L364" i="12"/>
  <c r="L120" i="12"/>
  <c r="L264" i="12"/>
  <c r="L408" i="12"/>
  <c r="L315" i="12"/>
  <c r="L85" i="12"/>
  <c r="L229" i="12"/>
  <c r="L373" i="12"/>
  <c r="L112" i="12"/>
  <c r="L395" i="12"/>
  <c r="L182" i="12"/>
  <c r="L421" i="12"/>
  <c r="L324" i="12"/>
  <c r="L427" i="12"/>
  <c r="L296" i="12"/>
  <c r="L286" i="12"/>
  <c r="L301" i="12"/>
  <c r="L77" i="12"/>
  <c r="L221" i="12"/>
  <c r="L365" i="12"/>
  <c r="L39" i="12"/>
  <c r="L54" i="12"/>
  <c r="L198" i="12"/>
  <c r="L342" i="12"/>
  <c r="L486" i="12"/>
  <c r="L79" i="12"/>
  <c r="L223" i="12"/>
  <c r="L367" i="12"/>
  <c r="L52" i="12"/>
  <c r="L92" i="12"/>
  <c r="L236" i="12"/>
  <c r="L380" i="12"/>
  <c r="L448" i="12"/>
  <c r="L141" i="12"/>
  <c r="L285" i="12"/>
  <c r="L429" i="12"/>
  <c r="L183" i="12"/>
  <c r="L447" i="12"/>
  <c r="L82" i="12"/>
  <c r="L226" i="12"/>
  <c r="L370" i="12"/>
  <c r="L423" i="12"/>
  <c r="L83" i="12"/>
  <c r="L227" i="12"/>
  <c r="L371" i="12"/>
  <c r="L76" i="12"/>
  <c r="L400" i="12"/>
  <c r="L132" i="12"/>
  <c r="L276" i="12"/>
  <c r="L420" i="12"/>
  <c r="L339" i="12"/>
  <c r="L97" i="12"/>
  <c r="L241" i="12"/>
  <c r="L385" i="12"/>
  <c r="L14" i="12"/>
  <c r="L158" i="12"/>
  <c r="L302" i="12"/>
  <c r="L446" i="12"/>
  <c r="L375" i="12"/>
  <c r="L253" i="12"/>
  <c r="L26" i="12"/>
  <c r="L156" i="12"/>
  <c r="L265" i="12"/>
  <c r="L194" i="12"/>
  <c r="L289" i="12"/>
  <c r="L425" i="12"/>
  <c r="L345" i="12"/>
  <c r="L480" i="12"/>
  <c r="L89" i="12"/>
  <c r="L233" i="12"/>
  <c r="L377" i="12"/>
  <c r="L459" i="12"/>
  <c r="L66" i="12"/>
  <c r="L210" i="12"/>
  <c r="L354" i="12"/>
  <c r="L27" i="12"/>
  <c r="L91" i="12"/>
  <c r="L235" i="12"/>
  <c r="L379" i="12"/>
  <c r="L184" i="12"/>
  <c r="L104" i="12"/>
  <c r="L248" i="12"/>
  <c r="L392" i="12"/>
  <c r="L9" i="12"/>
  <c r="L153" i="12"/>
  <c r="L297" i="12"/>
  <c r="L441" i="12"/>
  <c r="L207" i="12"/>
  <c r="L483" i="12"/>
  <c r="L94" i="12"/>
  <c r="L238" i="12"/>
  <c r="L382" i="12"/>
  <c r="L64" i="12"/>
  <c r="L95" i="12"/>
  <c r="L239" i="12"/>
  <c r="L383" i="12"/>
  <c r="L124" i="12"/>
  <c r="L460" i="12"/>
  <c r="L144" i="12"/>
  <c r="L288" i="12"/>
  <c r="L432" i="12"/>
  <c r="L109" i="12"/>
  <c r="L397" i="12"/>
  <c r="L170" i="12"/>
  <c r="L458" i="12"/>
  <c r="L136" i="12"/>
  <c r="L38" i="12"/>
  <c r="L50" i="12"/>
  <c r="L36" i="12"/>
  <c r="L433" i="12"/>
  <c r="L281" i="12"/>
  <c r="L484" i="12"/>
  <c r="L28" i="12"/>
  <c r="L101" i="12"/>
  <c r="L245" i="12"/>
  <c r="L389" i="12"/>
  <c r="L40" i="12"/>
  <c r="L78" i="12"/>
  <c r="L222" i="12"/>
  <c r="L366" i="12"/>
  <c r="L363" i="12"/>
  <c r="L103" i="12"/>
  <c r="L247" i="12"/>
  <c r="L391" i="12"/>
  <c r="L268" i="12"/>
  <c r="L116" i="12"/>
  <c r="L260" i="12"/>
  <c r="L404" i="12"/>
  <c r="L21" i="12"/>
  <c r="L165" i="12"/>
  <c r="L309" i="12"/>
  <c r="L453" i="12"/>
  <c r="L219" i="12"/>
  <c r="L100" i="12"/>
  <c r="L106" i="12"/>
  <c r="L250" i="12"/>
  <c r="L251" i="12"/>
  <c r="L444" i="12"/>
  <c r="L275" i="12"/>
  <c r="L258" i="12"/>
  <c r="L201" i="12"/>
  <c r="L336" i="12"/>
  <c r="L113" i="12"/>
  <c r="L257" i="12"/>
  <c r="L401" i="12"/>
  <c r="L160" i="12"/>
  <c r="L90" i="12"/>
  <c r="L234" i="12"/>
  <c r="L378" i="12"/>
  <c r="L495" i="12"/>
  <c r="L115" i="12"/>
  <c r="L259" i="12"/>
  <c r="L403" i="12"/>
  <c r="L328" i="12"/>
  <c r="L128" i="12"/>
  <c r="L272" i="12"/>
  <c r="L416" i="12"/>
  <c r="L33" i="12"/>
  <c r="L177" i="12"/>
  <c r="L321" i="12"/>
  <c r="L465" i="12"/>
  <c r="L231" i="12"/>
  <c r="L244" i="12"/>
  <c r="L118" i="12"/>
  <c r="L262" i="12"/>
  <c r="L406" i="12"/>
  <c r="L340" i="12"/>
  <c r="L119" i="12"/>
  <c r="L263" i="12"/>
  <c r="L407" i="12"/>
  <c r="L148" i="12"/>
  <c r="L24" i="12"/>
  <c r="L168" i="12"/>
  <c r="L312" i="12"/>
  <c r="L456" i="12"/>
  <c r="L133" i="12"/>
  <c r="L471" i="12"/>
  <c r="L206" i="12"/>
  <c r="L139" i="12"/>
  <c r="L440" i="12"/>
  <c r="L143" i="12"/>
  <c r="L13" i="12"/>
  <c r="L125" i="12"/>
  <c r="L269" i="12"/>
  <c r="L413" i="12"/>
  <c r="L220" i="12"/>
  <c r="L102" i="12"/>
  <c r="L246" i="12"/>
  <c r="L390" i="12"/>
  <c r="L16" i="12"/>
  <c r="L127" i="12"/>
  <c r="L271" i="12"/>
  <c r="L415" i="12"/>
  <c r="L412" i="12"/>
  <c r="L140" i="12"/>
  <c r="L284" i="12"/>
  <c r="L428" i="12"/>
  <c r="L45" i="12"/>
  <c r="L189" i="12"/>
  <c r="L333" i="12"/>
  <c r="L477" i="12"/>
  <c r="L243" i="12"/>
  <c r="L388" i="12"/>
  <c r="L130" i="12"/>
  <c r="L274" i="12"/>
  <c r="L418" i="12"/>
  <c r="L424" i="12"/>
  <c r="L468" i="12"/>
  <c r="L494" i="12"/>
  <c r="L402" i="12"/>
  <c r="L8" i="12"/>
  <c r="L57" i="12"/>
  <c r="L430" i="12"/>
  <c r="L48" i="12"/>
  <c r="L74" i="12"/>
  <c r="L2" i="12"/>
  <c r="L3" i="12"/>
  <c r="J6" i="12"/>
  <c r="N6" i="12" s="1"/>
  <c r="J7" i="12"/>
  <c r="N7" i="12" s="1"/>
  <c r="J151" i="12"/>
  <c r="N151" i="12" s="1"/>
  <c r="J295" i="12"/>
  <c r="N295" i="12" s="1"/>
  <c r="J439" i="12"/>
  <c r="N439" i="12" s="1"/>
  <c r="J68" i="12"/>
  <c r="N68" i="12" s="1"/>
  <c r="J212" i="12"/>
  <c r="N212" i="12" s="1"/>
  <c r="J356" i="12"/>
  <c r="N356" i="12" s="1"/>
  <c r="J117" i="12"/>
  <c r="N117" i="12" s="1"/>
  <c r="J261" i="12"/>
  <c r="N261" i="12" s="1"/>
  <c r="J405" i="12"/>
  <c r="N405" i="12" s="1"/>
  <c r="J159" i="12"/>
  <c r="N159" i="12" s="1"/>
  <c r="J363" i="12"/>
  <c r="N363" i="12" s="1"/>
  <c r="J34" i="12"/>
  <c r="N34" i="12" s="1"/>
  <c r="J178" i="12"/>
  <c r="N178" i="12" s="1"/>
  <c r="J322" i="12"/>
  <c r="N322" i="12" s="1"/>
  <c r="J268" i="12"/>
  <c r="N268" i="12" s="1"/>
  <c r="J95" i="12"/>
  <c r="N95" i="12" s="1"/>
  <c r="J383" i="12"/>
  <c r="N383" i="12" s="1"/>
  <c r="J279" i="12"/>
  <c r="N279" i="12" s="1"/>
  <c r="J400" i="12"/>
  <c r="N400" i="12" s="1"/>
  <c r="J96" i="12"/>
  <c r="N96" i="12" s="1"/>
  <c r="J240" i="12"/>
  <c r="N240" i="12" s="1"/>
  <c r="J384" i="12"/>
  <c r="N384" i="12" s="1"/>
  <c r="J280" i="12"/>
  <c r="N280" i="12" s="1"/>
  <c r="J133" i="12"/>
  <c r="N133" i="12" s="1"/>
  <c r="J277" i="12"/>
  <c r="N277" i="12" s="1"/>
  <c r="J421" i="12"/>
  <c r="N421" i="12" s="1"/>
  <c r="J38" i="12"/>
  <c r="N38" i="12" s="1"/>
  <c r="J326" i="12"/>
  <c r="N326" i="12" s="1"/>
  <c r="J125" i="12"/>
  <c r="N125" i="12" s="1"/>
  <c r="J269" i="12"/>
  <c r="N269" i="12" s="1"/>
  <c r="J413" i="12"/>
  <c r="N413" i="12" s="1"/>
  <c r="J30" i="12"/>
  <c r="N30" i="12" s="1"/>
  <c r="J174" i="12"/>
  <c r="N174" i="12" s="1"/>
  <c r="J318" i="12"/>
  <c r="N318" i="12" s="1"/>
  <c r="J350" i="12"/>
  <c r="N350" i="12" s="1"/>
  <c r="J342" i="12"/>
  <c r="N342" i="12" s="1"/>
  <c r="J305" i="12"/>
  <c r="N305" i="12" s="1"/>
  <c r="J210" i="12"/>
  <c r="N210" i="12" s="1"/>
  <c r="J217" i="12"/>
  <c r="N217" i="12" s="1"/>
  <c r="J65" i="12"/>
  <c r="N65" i="12" s="1"/>
  <c r="J258" i="12"/>
  <c r="N258" i="12" s="1"/>
  <c r="J134" i="12"/>
  <c r="N134" i="12" s="1"/>
  <c r="J365" i="12"/>
  <c r="N365" i="12" s="1"/>
  <c r="J426" i="12"/>
  <c r="N426" i="12" s="1"/>
  <c r="J93" i="12"/>
  <c r="N93" i="12" s="1"/>
  <c r="J253" i="12"/>
  <c r="N253" i="12" s="1"/>
  <c r="J150" i="12"/>
  <c r="N150" i="12" s="1"/>
  <c r="J200" i="12"/>
  <c r="N200" i="12" s="1"/>
  <c r="J166" i="12"/>
  <c r="N166" i="12" s="1"/>
  <c r="J372" i="12"/>
  <c r="N372" i="12" s="1"/>
  <c r="J401" i="12"/>
  <c r="N401" i="12" s="1"/>
  <c r="J19" i="12"/>
  <c r="N19" i="12" s="1"/>
  <c r="J163" i="12"/>
  <c r="N163" i="12" s="1"/>
  <c r="J307" i="12"/>
  <c r="N307" i="12" s="1"/>
  <c r="J451" i="12"/>
  <c r="N451" i="12" s="1"/>
  <c r="J80" i="12"/>
  <c r="N80" i="12" s="1"/>
  <c r="J368" i="12"/>
  <c r="N368" i="12" s="1"/>
  <c r="J28" i="12"/>
  <c r="N28" i="12" s="1"/>
  <c r="J129" i="12"/>
  <c r="N129" i="12" s="1"/>
  <c r="J273" i="12"/>
  <c r="N273" i="12" s="1"/>
  <c r="J171" i="12"/>
  <c r="N171" i="12" s="1"/>
  <c r="J375" i="12"/>
  <c r="N375" i="12" s="1"/>
  <c r="J46" i="12"/>
  <c r="N46" i="12" s="1"/>
  <c r="J190" i="12"/>
  <c r="N190" i="12" s="1"/>
  <c r="J334" i="12"/>
  <c r="N334" i="12" s="1"/>
  <c r="J304" i="12"/>
  <c r="N304" i="12" s="1"/>
  <c r="J107" i="12"/>
  <c r="N107" i="12" s="1"/>
  <c r="J251" i="12"/>
  <c r="N251" i="12" s="1"/>
  <c r="J395" i="12"/>
  <c r="N395" i="12" s="1"/>
  <c r="J291" i="12"/>
  <c r="N291" i="12" s="1"/>
  <c r="J436" i="12"/>
  <c r="N436" i="12" s="1"/>
  <c r="J108" i="12"/>
  <c r="N108" i="12" s="1"/>
  <c r="J252" i="12"/>
  <c r="N252" i="12" s="1"/>
  <c r="J396" i="12"/>
  <c r="N396" i="12" s="1"/>
  <c r="J412" i="12"/>
  <c r="N412" i="12" s="1"/>
  <c r="J145" i="12"/>
  <c r="N145" i="12" s="1"/>
  <c r="J289" i="12"/>
  <c r="N289" i="12" s="1"/>
  <c r="J433" i="12"/>
  <c r="N433" i="12" s="1"/>
  <c r="J50" i="12"/>
  <c r="N50" i="12" s="1"/>
  <c r="J194" i="12"/>
  <c r="N194" i="12" s="1"/>
  <c r="J338" i="12"/>
  <c r="N338" i="12" s="1"/>
  <c r="J137" i="12"/>
  <c r="N137" i="12" s="1"/>
  <c r="J281" i="12"/>
  <c r="N281" i="12" s="1"/>
  <c r="J425" i="12"/>
  <c r="N425" i="12" s="1"/>
  <c r="J42" i="12"/>
  <c r="N42" i="12" s="1"/>
  <c r="J186" i="12"/>
  <c r="N186" i="12" s="1"/>
  <c r="J330" i="12"/>
  <c r="N330" i="12" s="1"/>
  <c r="J437" i="12"/>
  <c r="N437" i="12" s="1"/>
  <c r="J449" i="12"/>
  <c r="N449" i="12" s="1"/>
  <c r="J354" i="12"/>
  <c r="N354" i="12" s="1"/>
  <c r="J361" i="12"/>
  <c r="N361" i="12" s="1"/>
  <c r="J209" i="12"/>
  <c r="N209" i="12" s="1"/>
  <c r="J172" i="12"/>
  <c r="N172" i="12" s="1"/>
  <c r="J278" i="12"/>
  <c r="N278" i="12" s="1"/>
  <c r="J126" i="12"/>
  <c r="N126" i="12" s="1"/>
  <c r="J138" i="12"/>
  <c r="N138" i="12" s="1"/>
  <c r="J332" i="12"/>
  <c r="N332" i="12" s="1"/>
  <c r="J339" i="12"/>
  <c r="N339" i="12" s="1"/>
  <c r="J442" i="12"/>
  <c r="N442" i="12" s="1"/>
  <c r="J340" i="12"/>
  <c r="N340" i="12" s="1"/>
  <c r="J109" i="12"/>
  <c r="N109" i="12" s="1"/>
  <c r="J389" i="12"/>
  <c r="N389" i="12" s="1"/>
  <c r="J139" i="12"/>
  <c r="N139" i="12" s="1"/>
  <c r="J147" i="12"/>
  <c r="N147" i="12" s="1"/>
  <c r="J231" i="12"/>
  <c r="N231" i="12" s="1"/>
  <c r="J31" i="12"/>
  <c r="N31" i="12" s="1"/>
  <c r="J175" i="12"/>
  <c r="N175" i="12" s="1"/>
  <c r="J319" i="12"/>
  <c r="N319" i="12" s="1"/>
  <c r="J92" i="12"/>
  <c r="N92" i="12" s="1"/>
  <c r="J236" i="12"/>
  <c r="N236" i="12" s="1"/>
  <c r="J380" i="12"/>
  <c r="N380" i="12" s="1"/>
  <c r="J388" i="12"/>
  <c r="N388" i="12" s="1"/>
  <c r="J141" i="12"/>
  <c r="N141" i="12" s="1"/>
  <c r="J285" i="12"/>
  <c r="N285" i="12" s="1"/>
  <c r="J429" i="12"/>
  <c r="N429" i="12" s="1"/>
  <c r="J183" i="12"/>
  <c r="N183" i="12" s="1"/>
  <c r="J399" i="12"/>
  <c r="N399" i="12" s="1"/>
  <c r="J58" i="12"/>
  <c r="N58" i="12" s="1"/>
  <c r="J202" i="12"/>
  <c r="N202" i="12" s="1"/>
  <c r="J346" i="12"/>
  <c r="N346" i="12" s="1"/>
  <c r="J328" i="12"/>
  <c r="N328" i="12" s="1"/>
  <c r="J119" i="12"/>
  <c r="N119" i="12" s="1"/>
  <c r="J263" i="12"/>
  <c r="N263" i="12" s="1"/>
  <c r="J407" i="12"/>
  <c r="N407" i="12" s="1"/>
  <c r="J315" i="12"/>
  <c r="N315" i="12" s="1"/>
  <c r="J448" i="12"/>
  <c r="N448" i="12" s="1"/>
  <c r="J120" i="12"/>
  <c r="N120" i="12" s="1"/>
  <c r="J264" i="12"/>
  <c r="N264" i="12" s="1"/>
  <c r="J408" i="12"/>
  <c r="N408" i="12" s="1"/>
  <c r="J13" i="12"/>
  <c r="N13" i="12" s="1"/>
  <c r="J157" i="12"/>
  <c r="N157" i="12" s="1"/>
  <c r="J301" i="12"/>
  <c r="N301" i="12" s="1"/>
  <c r="J445" i="12"/>
  <c r="N445" i="12" s="1"/>
  <c r="J62" i="12"/>
  <c r="N62" i="12" s="1"/>
  <c r="J206" i="12"/>
  <c r="N206" i="12" s="1"/>
  <c r="J149" i="12"/>
  <c r="N149" i="12" s="1"/>
  <c r="J198" i="12"/>
  <c r="N198" i="12" s="1"/>
  <c r="J63" i="12"/>
  <c r="N63" i="12" s="1"/>
  <c r="J422" i="12"/>
  <c r="N422" i="12" s="1"/>
  <c r="J292" i="12"/>
  <c r="N292" i="12" s="1"/>
  <c r="J188" i="12"/>
  <c r="N188" i="12" s="1"/>
  <c r="J101" i="12"/>
  <c r="N101" i="12" s="1"/>
  <c r="J393" i="12"/>
  <c r="N393" i="12" s="1"/>
  <c r="J84" i="12"/>
  <c r="N84" i="12" s="1"/>
  <c r="J257" i="12"/>
  <c r="N257" i="12" s="1"/>
  <c r="J43" i="12"/>
  <c r="N43" i="12" s="1"/>
  <c r="J187" i="12"/>
  <c r="N187" i="12" s="1"/>
  <c r="J331" i="12"/>
  <c r="N331" i="12" s="1"/>
  <c r="J104" i="12"/>
  <c r="N104" i="12" s="1"/>
  <c r="J248" i="12"/>
  <c r="N248" i="12" s="1"/>
  <c r="J392" i="12"/>
  <c r="N392" i="12" s="1"/>
  <c r="J9" i="12"/>
  <c r="N9" i="12" s="1"/>
  <c r="J153" i="12"/>
  <c r="N153" i="12" s="1"/>
  <c r="J297" i="12"/>
  <c r="N297" i="12" s="1"/>
  <c r="J441" i="12"/>
  <c r="N441" i="12" s="1"/>
  <c r="J195" i="12"/>
  <c r="N195" i="12" s="1"/>
  <c r="J411" i="12"/>
  <c r="N411" i="12" s="1"/>
  <c r="J70" i="12"/>
  <c r="N70" i="12" s="1"/>
  <c r="J214" i="12"/>
  <c r="N214" i="12" s="1"/>
  <c r="J358" i="12"/>
  <c r="N358" i="12" s="1"/>
  <c r="J15" i="12"/>
  <c r="N15" i="12" s="1"/>
  <c r="J352" i="12"/>
  <c r="N352" i="12" s="1"/>
  <c r="J131" i="12"/>
  <c r="N131" i="12" s="1"/>
  <c r="J275" i="12"/>
  <c r="N275" i="12" s="1"/>
  <c r="J419" i="12"/>
  <c r="N419" i="12" s="1"/>
  <c r="J327" i="12"/>
  <c r="N327" i="12" s="1"/>
  <c r="J132" i="12"/>
  <c r="N132" i="12" s="1"/>
  <c r="J276" i="12"/>
  <c r="N276" i="12" s="1"/>
  <c r="J420" i="12"/>
  <c r="N420" i="12" s="1"/>
  <c r="J25" i="12"/>
  <c r="N25" i="12" s="1"/>
  <c r="J169" i="12"/>
  <c r="N169" i="12" s="1"/>
  <c r="J313" i="12"/>
  <c r="N313" i="12" s="1"/>
  <c r="J457" i="12"/>
  <c r="J74" i="12"/>
  <c r="N74" i="12" s="1"/>
  <c r="J218" i="12"/>
  <c r="N218" i="12" s="1"/>
  <c r="J362" i="12"/>
  <c r="N362" i="12" s="1"/>
  <c r="J17" i="12"/>
  <c r="N17" i="12" s="1"/>
  <c r="J161" i="12"/>
  <c r="N161" i="12" s="1"/>
  <c r="J66" i="12"/>
  <c r="N66" i="12" s="1"/>
  <c r="J266" i="12"/>
  <c r="N266" i="12" s="1"/>
  <c r="J114" i="12"/>
  <c r="N114" i="12" s="1"/>
  <c r="J270" i="12"/>
  <c r="N270" i="12" s="1"/>
  <c r="J377" i="12"/>
  <c r="N377" i="12" s="1"/>
  <c r="J237" i="12"/>
  <c r="N237" i="12" s="1"/>
  <c r="J158" i="12"/>
  <c r="N158" i="12" s="1"/>
  <c r="J249" i="12"/>
  <c r="N249" i="12" s="1"/>
  <c r="J232" i="12"/>
  <c r="N232" i="12" s="1"/>
  <c r="J121" i="12"/>
  <c r="N121" i="12" s="1"/>
  <c r="J306" i="12"/>
  <c r="N306" i="12" s="1"/>
  <c r="J55" i="12"/>
  <c r="N55" i="12" s="1"/>
  <c r="J199" i="12"/>
  <c r="C25" i="12" s="1"/>
  <c r="J343" i="12"/>
  <c r="N343" i="12" s="1"/>
  <c r="J116" i="12"/>
  <c r="N116" i="12" s="1"/>
  <c r="J260" i="12"/>
  <c r="N260" i="12" s="1"/>
  <c r="J404" i="12"/>
  <c r="N404" i="12" s="1"/>
  <c r="J21" i="12"/>
  <c r="N21" i="12" s="1"/>
  <c r="J165" i="12"/>
  <c r="N165" i="12" s="1"/>
  <c r="J309" i="12"/>
  <c r="N309" i="12" s="1"/>
  <c r="J453" i="12"/>
  <c r="N453" i="12" s="1"/>
  <c r="J207" i="12"/>
  <c r="N207" i="12" s="1"/>
  <c r="J423" i="12"/>
  <c r="N423" i="12" s="1"/>
  <c r="J82" i="12"/>
  <c r="N82" i="12" s="1"/>
  <c r="J226" i="12"/>
  <c r="N226" i="12" s="1"/>
  <c r="J370" i="12"/>
  <c r="N370" i="12" s="1"/>
  <c r="J100" i="12"/>
  <c r="N100" i="12" s="1"/>
  <c r="J143" i="12"/>
  <c r="N143" i="12" s="1"/>
  <c r="J287" i="12"/>
  <c r="N287" i="12" s="1"/>
  <c r="J431" i="12"/>
  <c r="N431" i="12" s="1"/>
  <c r="J387" i="12"/>
  <c r="N387" i="12" s="1"/>
  <c r="J144" i="12"/>
  <c r="N144" i="12" s="1"/>
  <c r="J288" i="12"/>
  <c r="N288" i="12" s="1"/>
  <c r="J432" i="12"/>
  <c r="N432" i="12" s="1"/>
  <c r="J37" i="12"/>
  <c r="N37" i="12" s="1"/>
  <c r="J181" i="12"/>
  <c r="N181" i="12" s="1"/>
  <c r="J325" i="12"/>
  <c r="N325" i="12" s="1"/>
  <c r="J86" i="12"/>
  <c r="N86" i="12" s="1"/>
  <c r="J230" i="12"/>
  <c r="N230" i="12" s="1"/>
  <c r="J374" i="12"/>
  <c r="N374" i="12" s="1"/>
  <c r="J29" i="12"/>
  <c r="N29" i="12" s="1"/>
  <c r="J173" i="12"/>
  <c r="N173" i="12" s="1"/>
  <c r="J317" i="12"/>
  <c r="N317" i="12" s="1"/>
  <c r="J78" i="12"/>
  <c r="N78" i="12" s="1"/>
  <c r="J222" i="12"/>
  <c r="N222" i="12" s="1"/>
  <c r="J366" i="12"/>
  <c r="N366" i="12" s="1"/>
  <c r="J16" i="12"/>
  <c r="N16" i="12" s="1"/>
  <c r="J246" i="12"/>
  <c r="N246" i="12" s="1"/>
  <c r="J148" i="12"/>
  <c r="N148" i="12" s="1"/>
  <c r="J122" i="12"/>
  <c r="N122" i="12" s="1"/>
  <c r="J402" i="12"/>
  <c r="N402" i="12" s="1"/>
  <c r="J221" i="12"/>
  <c r="N221" i="12" s="1"/>
  <c r="J244" i="12"/>
  <c r="N244" i="12" s="1"/>
  <c r="J415" i="12"/>
  <c r="N415" i="12" s="1"/>
  <c r="J220" i="12"/>
  <c r="N220" i="12" s="1"/>
  <c r="J14" i="12"/>
  <c r="N14" i="12" s="1"/>
  <c r="J105" i="12"/>
  <c r="N105" i="12" s="1"/>
  <c r="J227" i="12"/>
  <c r="N227" i="12" s="1"/>
  <c r="J26" i="12"/>
  <c r="N26" i="12" s="1"/>
  <c r="J67" i="12"/>
  <c r="N67" i="12" s="1"/>
  <c r="J211" i="12"/>
  <c r="N211" i="12" s="1"/>
  <c r="J355" i="12"/>
  <c r="N355" i="12" s="1"/>
  <c r="J75" i="12"/>
  <c r="N75" i="12" s="1"/>
  <c r="J128" i="12"/>
  <c r="N128" i="12" s="1"/>
  <c r="J272" i="12"/>
  <c r="N272" i="12" s="1"/>
  <c r="J416" i="12"/>
  <c r="N416" i="12" s="1"/>
  <c r="J33" i="12"/>
  <c r="N33" i="12" s="1"/>
  <c r="J177" i="12"/>
  <c r="N177" i="12" s="1"/>
  <c r="J321" i="12"/>
  <c r="N321" i="12" s="1"/>
  <c r="J219" i="12"/>
  <c r="N219" i="12" s="1"/>
  <c r="J447" i="12"/>
  <c r="J94" i="12"/>
  <c r="N94" i="12" s="1"/>
  <c r="J238" i="12"/>
  <c r="N238" i="12" s="1"/>
  <c r="J382" i="12"/>
  <c r="N382" i="12" s="1"/>
  <c r="J136" i="12"/>
  <c r="N136" i="12" s="1"/>
  <c r="J11" i="12"/>
  <c r="J155" i="12"/>
  <c r="N155" i="12" s="1"/>
  <c r="J299" i="12"/>
  <c r="N299" i="12" s="1"/>
  <c r="J443" i="12"/>
  <c r="N443" i="12" s="1"/>
  <c r="J435" i="12"/>
  <c r="N435" i="12" s="1"/>
  <c r="J12" i="12"/>
  <c r="N12" i="12" s="1"/>
  <c r="J156" i="12"/>
  <c r="N156" i="12" s="1"/>
  <c r="J300" i="12"/>
  <c r="N300" i="12" s="1"/>
  <c r="J444" i="12"/>
  <c r="N444" i="12" s="1"/>
  <c r="J49" i="12"/>
  <c r="N49" i="12" s="1"/>
  <c r="J193" i="12"/>
  <c r="N193" i="12" s="1"/>
  <c r="J337" i="12"/>
  <c r="N337" i="12" s="1"/>
  <c r="J98" i="12"/>
  <c r="N98" i="12" s="1"/>
  <c r="J242" i="12"/>
  <c r="N242" i="12" s="1"/>
  <c r="J386" i="12"/>
  <c r="N386" i="12" s="1"/>
  <c r="J41" i="12"/>
  <c r="N41" i="12" s="1"/>
  <c r="J185" i="12"/>
  <c r="N185" i="12" s="1"/>
  <c r="J329" i="12"/>
  <c r="N329" i="12" s="1"/>
  <c r="J90" i="12"/>
  <c r="N90" i="12" s="1"/>
  <c r="J234" i="12"/>
  <c r="N234" i="12" s="1"/>
  <c r="J378" i="12"/>
  <c r="N378" i="12" s="1"/>
  <c r="J124" i="12"/>
  <c r="N124" i="12" s="1"/>
  <c r="J197" i="12"/>
  <c r="N197" i="12" s="1"/>
  <c r="J102" i="12"/>
  <c r="N102" i="12" s="1"/>
  <c r="J324" i="12"/>
  <c r="N324" i="12" s="1"/>
  <c r="J414" i="12"/>
  <c r="N414" i="12" s="1"/>
  <c r="J112" i="12"/>
  <c r="N112" i="12" s="1"/>
  <c r="J215" i="12"/>
  <c r="N215" i="12" s="1"/>
  <c r="J397" i="12"/>
  <c r="N397" i="12" s="1"/>
  <c r="J438" i="12"/>
  <c r="N438" i="12" s="1"/>
  <c r="J344" i="12"/>
  <c r="N344" i="12" s="1"/>
  <c r="J83" i="12"/>
  <c r="N83" i="12" s="1"/>
  <c r="J265" i="12"/>
  <c r="N265" i="12" s="1"/>
  <c r="J18" i="12"/>
  <c r="N18" i="12" s="1"/>
  <c r="J79" i="12"/>
  <c r="N79" i="12" s="1"/>
  <c r="J223" i="12"/>
  <c r="N223" i="12" s="1"/>
  <c r="J367" i="12"/>
  <c r="N367" i="12" s="1"/>
  <c r="J52" i="12"/>
  <c r="N52" i="12" s="1"/>
  <c r="J140" i="12"/>
  <c r="N140" i="12" s="1"/>
  <c r="J284" i="12"/>
  <c r="N284" i="12" s="1"/>
  <c r="J428" i="12"/>
  <c r="N428" i="12" s="1"/>
  <c r="J45" i="12"/>
  <c r="N45" i="12" s="1"/>
  <c r="J189" i="12"/>
  <c r="N189" i="12" s="1"/>
  <c r="J333" i="12"/>
  <c r="N333" i="12" s="1"/>
  <c r="J243" i="12"/>
  <c r="N243" i="12" s="1"/>
  <c r="J106" i="12"/>
  <c r="N106" i="12" s="1"/>
  <c r="J250" i="12"/>
  <c r="N250" i="12" s="1"/>
  <c r="J394" i="12"/>
  <c r="N394" i="12" s="1"/>
  <c r="J160" i="12"/>
  <c r="N160" i="12" s="1"/>
  <c r="J23" i="12"/>
  <c r="N23" i="12" s="1"/>
  <c r="J167" i="12"/>
  <c r="N167" i="12" s="1"/>
  <c r="J311" i="12"/>
  <c r="N311" i="12" s="1"/>
  <c r="J455" i="12"/>
  <c r="N455" i="12" s="1"/>
  <c r="J24" i="12"/>
  <c r="N24" i="12" s="1"/>
  <c r="J168" i="12"/>
  <c r="N168" i="12" s="1"/>
  <c r="J312" i="12"/>
  <c r="N312" i="12" s="1"/>
  <c r="J456" i="12"/>
  <c r="N456" i="12" s="1"/>
  <c r="J61" i="12"/>
  <c r="N61" i="12" s="1"/>
  <c r="J205" i="12"/>
  <c r="N205" i="12" s="1"/>
  <c r="J349" i="12"/>
  <c r="N349" i="12" s="1"/>
  <c r="J110" i="12"/>
  <c r="N110" i="12" s="1"/>
  <c r="J254" i="12"/>
  <c r="N254" i="12" s="1"/>
  <c r="J398" i="12"/>
  <c r="N398" i="12" s="1"/>
  <c r="J53" i="12"/>
  <c r="N53" i="12" s="1"/>
  <c r="J341" i="12"/>
  <c r="N341" i="12" s="1"/>
  <c r="J390" i="12"/>
  <c r="N390" i="12" s="1"/>
  <c r="J73" i="12"/>
  <c r="N73" i="12" s="1"/>
  <c r="J410" i="12"/>
  <c r="N410" i="12" s="1"/>
  <c r="J353" i="12"/>
  <c r="N353" i="12" s="1"/>
  <c r="J373" i="12"/>
  <c r="N373" i="12" s="1"/>
  <c r="J87" i="12"/>
  <c r="N87" i="12" s="1"/>
  <c r="J271" i="12"/>
  <c r="N271" i="12" s="1"/>
  <c r="J298" i="12"/>
  <c r="N298" i="12" s="1"/>
  <c r="J360" i="12"/>
  <c r="N360" i="12" s="1"/>
  <c r="J316" i="12"/>
  <c r="N316" i="12" s="1"/>
  <c r="J310" i="12"/>
  <c r="N310" i="12" s="1"/>
  <c r="J228" i="12"/>
  <c r="N228" i="12" s="1"/>
  <c r="J314" i="12"/>
  <c r="N314" i="12" s="1"/>
  <c r="J91" i="12"/>
  <c r="N91" i="12" s="1"/>
  <c r="J235" i="12"/>
  <c r="N235" i="12" s="1"/>
  <c r="J379" i="12"/>
  <c r="N379" i="12" s="1"/>
  <c r="J8" i="12"/>
  <c r="N8" i="12" s="1"/>
  <c r="J152" i="12"/>
  <c r="N152" i="12" s="1"/>
  <c r="J296" i="12"/>
  <c r="N296" i="12" s="1"/>
  <c r="J440" i="12"/>
  <c r="N440" i="12" s="1"/>
  <c r="J57" i="12"/>
  <c r="N57" i="12" s="1"/>
  <c r="J201" i="12"/>
  <c r="N201" i="12" s="1"/>
  <c r="J255" i="12"/>
  <c r="N255" i="12" s="1"/>
  <c r="J118" i="12"/>
  <c r="N118" i="12" s="1"/>
  <c r="J262" i="12"/>
  <c r="N262" i="12" s="1"/>
  <c r="J406" i="12"/>
  <c r="N406" i="12" s="1"/>
  <c r="J184" i="12"/>
  <c r="N184" i="12" s="1"/>
  <c r="J35" i="12"/>
  <c r="N35" i="12" s="1"/>
  <c r="J179" i="12"/>
  <c r="N179" i="12" s="1"/>
  <c r="J323" i="12"/>
  <c r="N323" i="12" s="1"/>
  <c r="J36" i="12"/>
  <c r="N36" i="12" s="1"/>
  <c r="J180" i="12"/>
  <c r="N180" i="12" s="1"/>
  <c r="J27" i="12"/>
  <c r="N27" i="12" s="1"/>
  <c r="J127" i="12"/>
  <c r="N127" i="12" s="1"/>
  <c r="J10" i="12"/>
  <c r="N10" i="12" s="1"/>
  <c r="J72" i="12"/>
  <c r="N72" i="12" s="1"/>
  <c r="J245" i="12"/>
  <c r="N245" i="12" s="1"/>
  <c r="J427" i="12"/>
  <c r="N427" i="12" s="1"/>
  <c r="J454" i="12"/>
  <c r="N454" i="12" s="1"/>
  <c r="J76" i="12"/>
  <c r="N76" i="12" s="1"/>
  <c r="J162" i="12"/>
  <c r="N162" i="12" s="1"/>
  <c r="J103" i="12"/>
  <c r="N103" i="12" s="1"/>
  <c r="J247" i="12"/>
  <c r="N247" i="12" s="1"/>
  <c r="J391" i="12"/>
  <c r="N391" i="12" s="1"/>
  <c r="J20" i="12"/>
  <c r="N20" i="12" s="1"/>
  <c r="J164" i="12"/>
  <c r="N164" i="12" s="1"/>
  <c r="J308" i="12"/>
  <c r="N308" i="12" s="1"/>
  <c r="J452" i="12"/>
  <c r="N452" i="12" s="1"/>
  <c r="J69" i="12"/>
  <c r="N69" i="12" s="1"/>
  <c r="J213" i="12"/>
  <c r="N213" i="12" s="1"/>
  <c r="J357" i="12"/>
  <c r="N357" i="12" s="1"/>
  <c r="J51" i="12"/>
  <c r="N51" i="12" s="1"/>
  <c r="J267" i="12"/>
  <c r="N267" i="12" s="1"/>
  <c r="J64" i="12"/>
  <c r="N64" i="12" s="1"/>
  <c r="J130" i="12"/>
  <c r="N130" i="12" s="1"/>
  <c r="J274" i="12"/>
  <c r="N274" i="12" s="1"/>
  <c r="J418" i="12"/>
  <c r="N418" i="12" s="1"/>
  <c r="J196" i="12"/>
  <c r="N196" i="12" s="1"/>
  <c r="J47" i="12"/>
  <c r="N47" i="12" s="1"/>
  <c r="J191" i="12"/>
  <c r="N191" i="12" s="1"/>
  <c r="J335" i="12"/>
  <c r="N335" i="12" s="1"/>
  <c r="J88" i="12"/>
  <c r="N88" i="12" s="1"/>
  <c r="J48" i="12"/>
  <c r="N48" i="12" s="1"/>
  <c r="J192" i="12"/>
  <c r="N192" i="12" s="1"/>
  <c r="J336" i="12"/>
  <c r="N336" i="12" s="1"/>
  <c r="J85" i="12"/>
  <c r="N85" i="12" s="1"/>
  <c r="J229" i="12"/>
  <c r="N229" i="12" s="1"/>
  <c r="J40" i="12"/>
  <c r="N40" i="12" s="1"/>
  <c r="J77" i="12"/>
  <c r="N77" i="12" s="1"/>
  <c r="J44" i="12"/>
  <c r="N44" i="12" s="1"/>
  <c r="J135" i="12"/>
  <c r="N135" i="12" s="1"/>
  <c r="J71" i="12"/>
  <c r="N71" i="12" s="1"/>
  <c r="J216" i="12"/>
  <c r="N216" i="12" s="1"/>
  <c r="J302" i="12"/>
  <c r="N302" i="12" s="1"/>
  <c r="J56" i="12"/>
  <c r="N56" i="12" s="1"/>
  <c r="J22" i="12"/>
  <c r="N22" i="12" s="1"/>
  <c r="J371" i="12"/>
  <c r="N371" i="12" s="1"/>
  <c r="J409" i="12"/>
  <c r="N409" i="12" s="1"/>
  <c r="J113" i="12"/>
  <c r="N113" i="12" s="1"/>
  <c r="J450" i="12"/>
  <c r="N450" i="12" s="1"/>
  <c r="J115" i="12"/>
  <c r="N115" i="12" s="1"/>
  <c r="J259" i="12"/>
  <c r="N259" i="12" s="1"/>
  <c r="J403" i="12"/>
  <c r="N403" i="12" s="1"/>
  <c r="J32" i="12"/>
  <c r="N32" i="12" s="1"/>
  <c r="J176" i="12"/>
  <c r="N176" i="12" s="1"/>
  <c r="J320" i="12"/>
  <c r="N320" i="12" s="1"/>
  <c r="J81" i="12"/>
  <c r="N81" i="12" s="1"/>
  <c r="J225" i="12"/>
  <c r="N225" i="12" s="1"/>
  <c r="J369" i="12"/>
  <c r="N369" i="12" s="1"/>
  <c r="J123" i="12"/>
  <c r="N123" i="12" s="1"/>
  <c r="J303" i="12"/>
  <c r="N303" i="12" s="1"/>
  <c r="J424" i="12"/>
  <c r="N424" i="12" s="1"/>
  <c r="J142" i="12"/>
  <c r="N142" i="12" s="1"/>
  <c r="J286" i="12"/>
  <c r="N286" i="12" s="1"/>
  <c r="J430" i="12"/>
  <c r="N430" i="12" s="1"/>
  <c r="J208" i="12"/>
  <c r="N208" i="12" s="1"/>
  <c r="J59" i="12"/>
  <c r="N59" i="12" s="1"/>
  <c r="J203" i="12"/>
  <c r="N203" i="12" s="1"/>
  <c r="J347" i="12"/>
  <c r="N347" i="12" s="1"/>
  <c r="J256" i="12"/>
  <c r="N256" i="12" s="1"/>
  <c r="J60" i="12"/>
  <c r="N60" i="12" s="1"/>
  <c r="J204" i="12"/>
  <c r="N204" i="12" s="1"/>
  <c r="J348" i="12"/>
  <c r="N348" i="12" s="1"/>
  <c r="J97" i="12"/>
  <c r="N97" i="12" s="1"/>
  <c r="J241" i="12"/>
  <c r="N241" i="12" s="1"/>
  <c r="J385" i="12"/>
  <c r="N385" i="12" s="1"/>
  <c r="J364" i="12"/>
  <c r="N364" i="12" s="1"/>
  <c r="J146" i="12"/>
  <c r="N146" i="12" s="1"/>
  <c r="J290" i="12"/>
  <c r="N290" i="12" s="1"/>
  <c r="J434" i="12"/>
  <c r="N434" i="12" s="1"/>
  <c r="J89" i="12"/>
  <c r="N89" i="12" s="1"/>
  <c r="J233" i="12"/>
  <c r="N233" i="12" s="1"/>
  <c r="J282" i="12"/>
  <c r="N282" i="12" s="1"/>
  <c r="J381" i="12"/>
  <c r="N381" i="12" s="1"/>
  <c r="J154" i="12"/>
  <c r="N154" i="12" s="1"/>
  <c r="J111" i="12"/>
  <c r="N111" i="12" s="1"/>
  <c r="J99" i="12"/>
  <c r="N99" i="12" s="1"/>
  <c r="J446" i="12"/>
  <c r="N446" i="12" s="1"/>
  <c r="J294" i="12"/>
  <c r="N294" i="12" s="1"/>
  <c r="J283" i="12"/>
  <c r="N283" i="12" s="1"/>
  <c r="J351" i="12"/>
  <c r="N351" i="12" s="1"/>
  <c r="J376" i="12"/>
  <c r="N376" i="12" s="1"/>
  <c r="J170" i="12"/>
  <c r="N170" i="12" s="1"/>
  <c r="J5" i="12"/>
  <c r="N5" i="12" s="1"/>
  <c r="J4" i="12"/>
  <c r="N4" i="12" s="1"/>
  <c r="N2" i="12"/>
  <c r="J3" i="12"/>
  <c r="N3" i="12" s="1"/>
  <c r="H155" i="12"/>
  <c r="M155" i="12" s="1"/>
  <c r="H299" i="12"/>
  <c r="M299" i="12" s="1"/>
  <c r="H443" i="12"/>
  <c r="M443" i="12" s="1"/>
  <c r="H476" i="12"/>
  <c r="M476" i="12" s="1"/>
  <c r="H144" i="12"/>
  <c r="M144" i="12" s="1"/>
  <c r="H288" i="12"/>
  <c r="M288" i="12" s="1"/>
  <c r="H432" i="12"/>
  <c r="M432" i="12" s="1"/>
  <c r="H235" i="12"/>
  <c r="M235" i="12" s="1"/>
  <c r="H73" i="12"/>
  <c r="M73" i="12" s="1"/>
  <c r="H217" i="12"/>
  <c r="M217" i="12" s="1"/>
  <c r="H361" i="12"/>
  <c r="M361" i="12" s="1"/>
  <c r="H79" i="12"/>
  <c r="M79" i="12" s="1"/>
  <c r="H62" i="12"/>
  <c r="M62" i="12" s="1"/>
  <c r="H206" i="12"/>
  <c r="M206" i="12" s="1"/>
  <c r="H350" i="12"/>
  <c r="M350" i="12" s="1"/>
  <c r="H494" i="12"/>
  <c r="M494" i="12" s="1"/>
  <c r="H123" i="12"/>
  <c r="M123" i="12" s="1"/>
  <c r="H267" i="12"/>
  <c r="M267" i="12" s="1"/>
  <c r="H411" i="12"/>
  <c r="M411" i="12" s="1"/>
  <c r="H332" i="12"/>
  <c r="M332" i="12" s="1"/>
  <c r="H136" i="12"/>
  <c r="M136" i="12" s="1"/>
  <c r="H280" i="12"/>
  <c r="M280" i="12" s="1"/>
  <c r="H424" i="12"/>
  <c r="M424" i="12" s="1"/>
  <c r="H440" i="12"/>
  <c r="M440" i="12" s="1"/>
  <c r="H149" i="12"/>
  <c r="M149" i="12" s="1"/>
  <c r="H293" i="12"/>
  <c r="M293" i="12" s="1"/>
  <c r="H437" i="12"/>
  <c r="M437" i="12" s="1"/>
  <c r="H367" i="12"/>
  <c r="M367" i="12" s="1"/>
  <c r="H30" i="12"/>
  <c r="M30" i="12" s="1"/>
  <c r="H174" i="12"/>
  <c r="M174" i="12" s="1"/>
  <c r="H318" i="12"/>
  <c r="M318" i="12" s="1"/>
  <c r="H462" i="12"/>
  <c r="M462" i="12" s="1"/>
  <c r="H117" i="12"/>
  <c r="M117" i="12" s="1"/>
  <c r="H261" i="12"/>
  <c r="M261" i="12" s="1"/>
  <c r="H405" i="12"/>
  <c r="H176" i="12"/>
  <c r="M176" i="12" s="1"/>
  <c r="H82" i="12"/>
  <c r="M82" i="12" s="1"/>
  <c r="H226" i="12"/>
  <c r="M226" i="12" s="1"/>
  <c r="H370" i="12"/>
  <c r="M370" i="12" s="1"/>
  <c r="H199" i="12"/>
  <c r="H382" i="12"/>
  <c r="M382" i="12" s="1"/>
  <c r="H307" i="12"/>
  <c r="M307" i="12" s="1"/>
  <c r="H320" i="12"/>
  <c r="M320" i="12" s="1"/>
  <c r="H262" i="12"/>
  <c r="M262" i="12" s="1"/>
  <c r="H40" i="12"/>
  <c r="M40" i="12" s="1"/>
  <c r="H485" i="12"/>
  <c r="M485" i="12" s="1"/>
  <c r="H453" i="12"/>
  <c r="M453" i="12" s="1"/>
  <c r="H418" i="12"/>
  <c r="M418" i="12" s="1"/>
  <c r="H377" i="12"/>
  <c r="M377" i="12" s="1"/>
  <c r="H57" i="12"/>
  <c r="M57" i="12" s="1"/>
  <c r="H310" i="12"/>
  <c r="M310" i="12" s="1"/>
  <c r="H251" i="12"/>
  <c r="M251" i="12" s="1"/>
  <c r="H158" i="12"/>
  <c r="M158" i="12" s="1"/>
  <c r="H88" i="12"/>
  <c r="M88" i="12" s="1"/>
  <c r="H344" i="12"/>
  <c r="M344" i="12" s="1"/>
  <c r="H357" i="12"/>
  <c r="M357" i="12" s="1"/>
  <c r="H119" i="12"/>
  <c r="M119" i="12" s="1"/>
  <c r="H163" i="12"/>
  <c r="M163" i="12" s="1"/>
  <c r="H458" i="12"/>
  <c r="M458" i="12" s="1"/>
  <c r="H388" i="12"/>
  <c r="M388" i="12" s="1"/>
  <c r="H426" i="12"/>
  <c r="M426" i="12" s="1"/>
  <c r="H334" i="12"/>
  <c r="M334" i="12" s="1"/>
  <c r="H236" i="12"/>
  <c r="M236" i="12" s="1"/>
  <c r="H281" i="12"/>
  <c r="M281" i="12" s="1"/>
  <c r="H249" i="12"/>
  <c r="M249" i="12" s="1"/>
  <c r="H23" i="12"/>
  <c r="M23" i="12" s="1"/>
  <c r="H167" i="12"/>
  <c r="M167" i="12" s="1"/>
  <c r="H311" i="12"/>
  <c r="M311" i="12" s="1"/>
  <c r="H455" i="12"/>
  <c r="M455" i="12" s="1"/>
  <c r="H156" i="12"/>
  <c r="M156" i="12" s="1"/>
  <c r="H300" i="12"/>
  <c r="M300" i="12" s="1"/>
  <c r="H444" i="12"/>
  <c r="M444" i="12" s="1"/>
  <c r="H247" i="12"/>
  <c r="M247" i="12" s="1"/>
  <c r="H85" i="12"/>
  <c r="M85" i="12" s="1"/>
  <c r="H229" i="12"/>
  <c r="M229" i="12" s="1"/>
  <c r="H373" i="12"/>
  <c r="M373" i="12" s="1"/>
  <c r="H259" i="12"/>
  <c r="M259" i="12" s="1"/>
  <c r="H74" i="12"/>
  <c r="M74" i="12" s="1"/>
  <c r="H218" i="12"/>
  <c r="M218" i="12" s="1"/>
  <c r="H362" i="12"/>
  <c r="M362" i="12" s="1"/>
  <c r="H127" i="12"/>
  <c r="M127" i="12" s="1"/>
  <c r="H135" i="12"/>
  <c r="M135" i="12" s="1"/>
  <c r="H279" i="12"/>
  <c r="M279" i="12" s="1"/>
  <c r="H423" i="12"/>
  <c r="M423" i="12" s="1"/>
  <c r="H464" i="12"/>
  <c r="M464" i="12" s="1"/>
  <c r="H148" i="12"/>
  <c r="M148" i="12" s="1"/>
  <c r="H292" i="12"/>
  <c r="M292" i="12" s="1"/>
  <c r="H436" i="12"/>
  <c r="M436" i="12" s="1"/>
  <c r="H161" i="12"/>
  <c r="M161" i="12" s="1"/>
  <c r="H305" i="12"/>
  <c r="M305" i="12" s="1"/>
  <c r="H449" i="12"/>
  <c r="M449" i="12" s="1"/>
  <c r="H415" i="12"/>
  <c r="M415" i="12" s="1"/>
  <c r="H42" i="12"/>
  <c r="M42" i="12" s="1"/>
  <c r="H186" i="12"/>
  <c r="M186" i="12" s="1"/>
  <c r="H330" i="12"/>
  <c r="M330" i="12" s="1"/>
  <c r="H474" i="12"/>
  <c r="M474" i="12" s="1"/>
  <c r="H129" i="12"/>
  <c r="M129" i="12" s="1"/>
  <c r="H273" i="12"/>
  <c r="M273" i="12" s="1"/>
  <c r="H417" i="12"/>
  <c r="M417" i="12" s="1"/>
  <c r="H224" i="12"/>
  <c r="M224" i="12" s="1"/>
  <c r="H94" i="12"/>
  <c r="M94" i="12" s="1"/>
  <c r="H238" i="12"/>
  <c r="M238" i="12" s="1"/>
  <c r="H153" i="12"/>
  <c r="M153" i="12" s="1"/>
  <c r="H406" i="12"/>
  <c r="M406" i="12" s="1"/>
  <c r="H328" i="12"/>
  <c r="M328" i="12" s="1"/>
  <c r="H341" i="12"/>
  <c r="M341" i="12" s="1"/>
  <c r="H164" i="12"/>
  <c r="M164" i="12" s="1"/>
  <c r="H165" i="12"/>
  <c r="M165" i="12" s="1"/>
  <c r="H130" i="12"/>
  <c r="M130" i="12" s="1"/>
  <c r="H364" i="12"/>
  <c r="M364" i="12" s="1"/>
  <c r="H402" i="12"/>
  <c r="M402" i="12" s="1"/>
  <c r="H454" i="12"/>
  <c r="M454" i="12" s="1"/>
  <c r="H487" i="12"/>
  <c r="M487" i="12" s="1"/>
  <c r="H25" i="12"/>
  <c r="M25" i="12" s="1"/>
  <c r="H302" i="12"/>
  <c r="M302" i="12" s="1"/>
  <c r="H115" i="12"/>
  <c r="M115" i="12" s="1"/>
  <c r="H232" i="12"/>
  <c r="M232" i="12" s="1"/>
  <c r="H126" i="12"/>
  <c r="M126" i="12" s="1"/>
  <c r="H55" i="12"/>
  <c r="M55" i="12" s="1"/>
  <c r="H68" i="12"/>
  <c r="M68" i="12" s="1"/>
  <c r="H181" i="12"/>
  <c r="M181" i="12" s="1"/>
  <c r="H231" i="12"/>
  <c r="M231" i="12" s="1"/>
  <c r="H113" i="12"/>
  <c r="M113" i="12" s="1"/>
  <c r="H225" i="12"/>
  <c r="M225" i="12" s="1"/>
  <c r="H478" i="12"/>
  <c r="M478" i="12" s="1"/>
  <c r="H124" i="12"/>
  <c r="M124" i="12" s="1"/>
  <c r="H358" i="12"/>
  <c r="M358" i="12" s="1"/>
  <c r="H35" i="12"/>
  <c r="M35" i="12" s="1"/>
  <c r="H179" i="12"/>
  <c r="M179" i="12" s="1"/>
  <c r="H323" i="12"/>
  <c r="M323" i="12" s="1"/>
  <c r="H467" i="12"/>
  <c r="M467" i="12" s="1"/>
  <c r="H24" i="12"/>
  <c r="M24" i="12" s="1"/>
  <c r="H168" i="12"/>
  <c r="M168" i="12" s="1"/>
  <c r="H312" i="12"/>
  <c r="M312" i="12" s="1"/>
  <c r="H456" i="12"/>
  <c r="M456" i="12" s="1"/>
  <c r="H295" i="12"/>
  <c r="M295" i="12" s="1"/>
  <c r="H97" i="12"/>
  <c r="M97" i="12" s="1"/>
  <c r="H241" i="12"/>
  <c r="M241" i="12" s="1"/>
  <c r="H385" i="12"/>
  <c r="M385" i="12" s="1"/>
  <c r="H355" i="12"/>
  <c r="M355" i="12" s="1"/>
  <c r="H86" i="12"/>
  <c r="M86" i="12" s="1"/>
  <c r="H230" i="12"/>
  <c r="M230" i="12" s="1"/>
  <c r="H92" i="12"/>
  <c r="M92" i="12" s="1"/>
  <c r="H147" i="12"/>
  <c r="M147" i="12" s="1"/>
  <c r="H291" i="12"/>
  <c r="M291" i="12" s="1"/>
  <c r="H435" i="12"/>
  <c r="M435" i="12" s="1"/>
  <c r="H160" i="12"/>
  <c r="M160" i="12" s="1"/>
  <c r="H304" i="12"/>
  <c r="M304" i="12" s="1"/>
  <c r="H448" i="12"/>
  <c r="M448" i="12" s="1"/>
  <c r="H29" i="12"/>
  <c r="M29" i="12" s="1"/>
  <c r="H173" i="12"/>
  <c r="M173" i="12" s="1"/>
  <c r="H317" i="12"/>
  <c r="M317" i="12" s="1"/>
  <c r="H461" i="12"/>
  <c r="M461" i="12" s="1"/>
  <c r="H54" i="12"/>
  <c r="M54" i="12" s="1"/>
  <c r="H198" i="12"/>
  <c r="M198" i="12" s="1"/>
  <c r="H342" i="12"/>
  <c r="M342" i="12" s="1"/>
  <c r="H486" i="12"/>
  <c r="M486" i="12" s="1"/>
  <c r="H141" i="12"/>
  <c r="M141" i="12" s="1"/>
  <c r="H285" i="12"/>
  <c r="M285" i="12" s="1"/>
  <c r="H429" i="12"/>
  <c r="M429" i="12" s="1"/>
  <c r="H272" i="12"/>
  <c r="M272" i="12" s="1"/>
  <c r="H106" i="12"/>
  <c r="M106" i="12" s="1"/>
  <c r="H250" i="12"/>
  <c r="M250" i="12" s="1"/>
  <c r="H394" i="12"/>
  <c r="M394" i="12" s="1"/>
  <c r="H379" i="12"/>
  <c r="M379" i="12" s="1"/>
  <c r="H41" i="12"/>
  <c r="M41" i="12" s="1"/>
  <c r="H66" i="12"/>
  <c r="M66" i="12" s="1"/>
  <c r="H210" i="12"/>
  <c r="M210" i="12" s="1"/>
  <c r="H43" i="12"/>
  <c r="M43" i="12" s="1"/>
  <c r="H297" i="12"/>
  <c r="M297" i="12" s="1"/>
  <c r="H118" i="12"/>
  <c r="M118" i="12" s="1"/>
  <c r="H472" i="12"/>
  <c r="M472" i="12" s="1"/>
  <c r="H366" i="12"/>
  <c r="M366" i="12" s="1"/>
  <c r="H368" i="12"/>
  <c r="M368" i="12" s="1"/>
  <c r="H44" i="12"/>
  <c r="M44" i="12" s="1"/>
  <c r="H296" i="12"/>
  <c r="M296" i="12" s="1"/>
  <c r="H489" i="12"/>
  <c r="M489" i="12" s="1"/>
  <c r="H96" i="12"/>
  <c r="M96" i="12" s="1"/>
  <c r="H151" i="12"/>
  <c r="M151" i="12" s="1"/>
  <c r="H363" i="12"/>
  <c r="M363" i="12" s="1"/>
  <c r="H475" i="12"/>
  <c r="M475" i="12" s="1"/>
  <c r="H414" i="12"/>
  <c r="M414" i="12" s="1"/>
  <c r="H34" i="12"/>
  <c r="M34" i="12" s="1"/>
  <c r="H407" i="12"/>
  <c r="M407" i="12" s="1"/>
  <c r="H170" i="12"/>
  <c r="M170" i="12" s="1"/>
  <c r="H100" i="12"/>
  <c r="M100" i="12" s="1"/>
  <c r="H282" i="12"/>
  <c r="M282" i="12" s="1"/>
  <c r="H482" i="12"/>
  <c r="M482" i="12" s="1"/>
  <c r="H137" i="12"/>
  <c r="M137" i="12" s="1"/>
  <c r="H140" i="12"/>
  <c r="M140" i="12" s="1"/>
  <c r="H47" i="12"/>
  <c r="M47" i="12" s="1"/>
  <c r="H191" i="12"/>
  <c r="M191" i="12" s="1"/>
  <c r="H335" i="12"/>
  <c r="M335" i="12" s="1"/>
  <c r="H479" i="12"/>
  <c r="M479" i="12" s="1"/>
  <c r="H36" i="12"/>
  <c r="M36" i="12" s="1"/>
  <c r="H180" i="12"/>
  <c r="M180" i="12" s="1"/>
  <c r="H324" i="12"/>
  <c r="M324" i="12" s="1"/>
  <c r="H468" i="12"/>
  <c r="M468" i="12" s="1"/>
  <c r="H343" i="12"/>
  <c r="M343" i="12" s="1"/>
  <c r="H109" i="12"/>
  <c r="M109" i="12" s="1"/>
  <c r="H253" i="12"/>
  <c r="M253" i="12" s="1"/>
  <c r="H397" i="12"/>
  <c r="M397" i="12" s="1"/>
  <c r="H439" i="12"/>
  <c r="M439" i="12" s="1"/>
  <c r="H98" i="12"/>
  <c r="M98" i="12" s="1"/>
  <c r="H242" i="12"/>
  <c r="M242" i="12" s="1"/>
  <c r="H386" i="12"/>
  <c r="M386" i="12" s="1"/>
  <c r="H159" i="12"/>
  <c r="M159" i="12" s="1"/>
  <c r="H303" i="12"/>
  <c r="M303" i="12" s="1"/>
  <c r="H447" i="12"/>
  <c r="M447" i="12" s="1"/>
  <c r="H28" i="12"/>
  <c r="M28" i="12" s="1"/>
  <c r="H172" i="12"/>
  <c r="M172" i="12" s="1"/>
  <c r="H316" i="12"/>
  <c r="M316" i="12" s="1"/>
  <c r="H460" i="12"/>
  <c r="M460" i="12" s="1"/>
  <c r="H185" i="12"/>
  <c r="M185" i="12" s="1"/>
  <c r="H329" i="12"/>
  <c r="M329" i="12" s="1"/>
  <c r="H473" i="12"/>
  <c r="M473" i="12" s="1"/>
  <c r="H128" i="12"/>
  <c r="M128" i="12" s="1"/>
  <c r="H354" i="12"/>
  <c r="M354" i="12" s="1"/>
  <c r="H441" i="12"/>
  <c r="M441" i="12" s="1"/>
  <c r="H451" i="12"/>
  <c r="M451" i="12" s="1"/>
  <c r="H53" i="12"/>
  <c r="M53" i="12" s="1"/>
  <c r="H78" i="12"/>
  <c r="M78" i="12" s="1"/>
  <c r="H309" i="12"/>
  <c r="M309" i="12" s="1"/>
  <c r="H274" i="12"/>
  <c r="M274" i="12" s="1"/>
  <c r="H233" i="12"/>
  <c r="M233" i="12" s="1"/>
  <c r="H258" i="12"/>
  <c r="M258" i="12" s="1"/>
  <c r="H166" i="12"/>
  <c r="M166" i="12" s="1"/>
  <c r="H107" i="12"/>
  <c r="M107" i="12" s="1"/>
  <c r="H75" i="12"/>
  <c r="M75" i="12" s="1"/>
  <c r="H245" i="12"/>
  <c r="M245" i="12" s="1"/>
  <c r="H213" i="12"/>
  <c r="M213" i="12" s="1"/>
  <c r="H263" i="12"/>
  <c r="M263" i="12" s="1"/>
  <c r="H37" i="12"/>
  <c r="M37" i="12" s="1"/>
  <c r="H87" i="12"/>
  <c r="M87" i="12" s="1"/>
  <c r="H257" i="12"/>
  <c r="M257" i="12" s="1"/>
  <c r="H138" i="12"/>
  <c r="M138" i="12" s="1"/>
  <c r="H190" i="12"/>
  <c r="M190" i="12" s="1"/>
  <c r="H111" i="12"/>
  <c r="M111" i="12" s="1"/>
  <c r="H356" i="12"/>
  <c r="M356" i="12" s="1"/>
  <c r="H450" i="12"/>
  <c r="M450" i="12" s="1"/>
  <c r="H70" i="12"/>
  <c r="M70" i="12" s="1"/>
  <c r="H59" i="12"/>
  <c r="M59" i="12" s="1"/>
  <c r="H203" i="12"/>
  <c r="M203" i="12" s="1"/>
  <c r="H347" i="12"/>
  <c r="M347" i="12" s="1"/>
  <c r="H491" i="12"/>
  <c r="M491" i="12" s="1"/>
  <c r="H48" i="12"/>
  <c r="M48" i="12" s="1"/>
  <c r="H192" i="12"/>
  <c r="M192" i="12" s="1"/>
  <c r="H336" i="12"/>
  <c r="M336" i="12" s="1"/>
  <c r="H480" i="12"/>
  <c r="M480" i="12" s="1"/>
  <c r="H403" i="12"/>
  <c r="M403" i="12" s="1"/>
  <c r="H121" i="12"/>
  <c r="M121" i="12" s="1"/>
  <c r="H265" i="12"/>
  <c r="M265" i="12" s="1"/>
  <c r="H409" i="12"/>
  <c r="M409" i="12" s="1"/>
  <c r="H56" i="12"/>
  <c r="M56" i="12" s="1"/>
  <c r="H110" i="12"/>
  <c r="M110" i="12" s="1"/>
  <c r="H254" i="12"/>
  <c r="M254" i="12" s="1"/>
  <c r="H398" i="12"/>
  <c r="M398" i="12" s="1"/>
  <c r="H27" i="12"/>
  <c r="M27" i="12" s="1"/>
  <c r="H171" i="12"/>
  <c r="M171" i="12" s="1"/>
  <c r="H315" i="12"/>
  <c r="M315" i="12" s="1"/>
  <c r="H459" i="12"/>
  <c r="M459" i="12" s="1"/>
  <c r="H184" i="12"/>
  <c r="M184" i="12" s="1"/>
  <c r="H197" i="12"/>
  <c r="M197" i="12" s="1"/>
  <c r="H222" i="12"/>
  <c r="M222" i="12" s="1"/>
  <c r="H384" i="12"/>
  <c r="M384" i="12" s="1"/>
  <c r="H389" i="12"/>
  <c r="M389" i="12" s="1"/>
  <c r="H466" i="12"/>
  <c r="M466" i="12" s="1"/>
  <c r="H396" i="12"/>
  <c r="M396" i="12" s="1"/>
  <c r="H314" i="12"/>
  <c r="M314" i="12" s="1"/>
  <c r="H244" i="12"/>
  <c r="M244" i="12" s="1"/>
  <c r="H271" i="12"/>
  <c r="M271" i="12" s="1"/>
  <c r="H427" i="12"/>
  <c r="M427" i="12" s="1"/>
  <c r="H338" i="12"/>
  <c r="M338" i="12" s="1"/>
  <c r="H331" i="12"/>
  <c r="M331" i="12" s="1"/>
  <c r="H214" i="12"/>
  <c r="M214" i="12" s="1"/>
  <c r="H71" i="12"/>
  <c r="M71" i="12" s="1"/>
  <c r="H215" i="12"/>
  <c r="M215" i="12" s="1"/>
  <c r="H359" i="12"/>
  <c r="M359" i="12" s="1"/>
  <c r="H91" i="12"/>
  <c r="M91" i="12" s="1"/>
  <c r="H60" i="12"/>
  <c r="M60" i="12" s="1"/>
  <c r="H204" i="12"/>
  <c r="M204" i="12" s="1"/>
  <c r="H348" i="12"/>
  <c r="M348" i="12" s="1"/>
  <c r="H492" i="12"/>
  <c r="M492" i="12" s="1"/>
  <c r="H463" i="12"/>
  <c r="M463" i="12" s="1"/>
  <c r="H133" i="12"/>
  <c r="M133" i="12" s="1"/>
  <c r="H277" i="12"/>
  <c r="M277" i="12" s="1"/>
  <c r="H421" i="12"/>
  <c r="M421" i="12" s="1"/>
  <c r="H122" i="12"/>
  <c r="M122" i="12" s="1"/>
  <c r="H266" i="12"/>
  <c r="M266" i="12" s="1"/>
  <c r="H410" i="12"/>
  <c r="M410" i="12" s="1"/>
  <c r="H39" i="12"/>
  <c r="M39" i="12" s="1"/>
  <c r="H183" i="12"/>
  <c r="M183" i="12" s="1"/>
  <c r="H327" i="12"/>
  <c r="M327" i="12" s="1"/>
  <c r="H471" i="12"/>
  <c r="M471" i="12" s="1"/>
  <c r="H52" i="12"/>
  <c r="M52" i="12" s="1"/>
  <c r="H196" i="12"/>
  <c r="M196" i="12" s="1"/>
  <c r="H340" i="12"/>
  <c r="M340" i="12" s="1"/>
  <c r="H484" i="12"/>
  <c r="M484" i="12" s="1"/>
  <c r="H65" i="12"/>
  <c r="M65" i="12" s="1"/>
  <c r="H209" i="12"/>
  <c r="M209" i="12" s="1"/>
  <c r="H353" i="12"/>
  <c r="M353" i="12" s="1"/>
  <c r="H497" i="12"/>
  <c r="H200" i="12"/>
  <c r="M200" i="12" s="1"/>
  <c r="H90" i="12"/>
  <c r="M90" i="12" s="1"/>
  <c r="H234" i="12"/>
  <c r="M234" i="12" s="1"/>
  <c r="H378" i="12"/>
  <c r="M378" i="12" s="1"/>
  <c r="H33" i="12"/>
  <c r="M33" i="12" s="1"/>
  <c r="H177" i="12"/>
  <c r="M177" i="12" s="1"/>
  <c r="H321" i="12"/>
  <c r="M321" i="12" s="1"/>
  <c r="H465" i="12"/>
  <c r="M465" i="12" s="1"/>
  <c r="H142" i="12"/>
  <c r="M142" i="12" s="1"/>
  <c r="H286" i="12"/>
  <c r="M286" i="12" s="1"/>
  <c r="H430" i="12"/>
  <c r="M430" i="12" s="1"/>
  <c r="H284" i="12"/>
  <c r="M284" i="12" s="1"/>
  <c r="H390" i="12"/>
  <c r="M390" i="12" s="1"/>
  <c r="H333" i="12"/>
  <c r="M333" i="12" s="1"/>
  <c r="H488" i="12"/>
  <c r="M488" i="12" s="1"/>
  <c r="H298" i="12"/>
  <c r="M298" i="12" s="1"/>
  <c r="H452" i="12"/>
  <c r="M452" i="12" s="1"/>
  <c r="H495" i="12"/>
  <c r="M495" i="12" s="1"/>
  <c r="H175" i="12"/>
  <c r="M175" i="12" s="1"/>
  <c r="H345" i="12"/>
  <c r="M345" i="12" s="1"/>
  <c r="H240" i="12"/>
  <c r="M240" i="12" s="1"/>
  <c r="H313" i="12"/>
  <c r="M313" i="12" s="1"/>
  <c r="H446" i="12"/>
  <c r="M446" i="12" s="1"/>
  <c r="H376" i="12"/>
  <c r="M376" i="12" s="1"/>
  <c r="H270" i="12"/>
  <c r="M270" i="12" s="1"/>
  <c r="H178" i="12"/>
  <c r="M178" i="12" s="1"/>
  <c r="H252" i="12"/>
  <c r="M252" i="12" s="1"/>
  <c r="H26" i="12"/>
  <c r="M26" i="12" s="1"/>
  <c r="H116" i="12"/>
  <c r="M116" i="12" s="1"/>
  <c r="H401" i="12"/>
  <c r="M401" i="12" s="1"/>
  <c r="H392" i="12"/>
  <c r="M392" i="12" s="1"/>
  <c r="H46" i="12"/>
  <c r="M46" i="12" s="1"/>
  <c r="H194" i="12"/>
  <c r="M194" i="12" s="1"/>
  <c r="H412" i="12"/>
  <c r="M412" i="12" s="1"/>
  <c r="H105" i="12"/>
  <c r="M105" i="12" s="1"/>
  <c r="H83" i="12"/>
  <c r="M83" i="12" s="1"/>
  <c r="H227" i="12"/>
  <c r="M227" i="12" s="1"/>
  <c r="H371" i="12"/>
  <c r="M371" i="12" s="1"/>
  <c r="H283" i="12"/>
  <c r="M283" i="12" s="1"/>
  <c r="H72" i="12"/>
  <c r="M72" i="12" s="1"/>
  <c r="H216" i="12"/>
  <c r="M216" i="12" s="1"/>
  <c r="H360" i="12"/>
  <c r="M360" i="12" s="1"/>
  <c r="H103" i="12"/>
  <c r="M103" i="12" s="1"/>
  <c r="H104" i="12"/>
  <c r="M104" i="12" s="1"/>
  <c r="H145" i="12"/>
  <c r="M145" i="12" s="1"/>
  <c r="H289" i="12"/>
  <c r="M289" i="12" s="1"/>
  <c r="H433" i="12"/>
  <c r="M433" i="12" s="1"/>
  <c r="H308" i="12"/>
  <c r="M308" i="12" s="1"/>
  <c r="H134" i="12"/>
  <c r="M134" i="12" s="1"/>
  <c r="H278" i="12"/>
  <c r="M278" i="12" s="1"/>
  <c r="H422" i="12"/>
  <c r="M422" i="12" s="1"/>
  <c r="H51" i="12"/>
  <c r="M51" i="12" s="1"/>
  <c r="H195" i="12"/>
  <c r="M195" i="12" s="1"/>
  <c r="H339" i="12"/>
  <c r="M339" i="12" s="1"/>
  <c r="H483" i="12"/>
  <c r="M483" i="12" s="1"/>
  <c r="H64" i="12"/>
  <c r="M64" i="12" s="1"/>
  <c r="H208" i="12"/>
  <c r="M208" i="12" s="1"/>
  <c r="H352" i="12"/>
  <c r="M352" i="12" s="1"/>
  <c r="H496" i="12"/>
  <c r="M496" i="12" s="1"/>
  <c r="H77" i="12"/>
  <c r="M77" i="12" s="1"/>
  <c r="H221" i="12"/>
  <c r="M221" i="12" s="1"/>
  <c r="H365" i="12"/>
  <c r="M365" i="12" s="1"/>
  <c r="H260" i="12"/>
  <c r="M260" i="12" s="1"/>
  <c r="H102" i="12"/>
  <c r="M102" i="12" s="1"/>
  <c r="H246" i="12"/>
  <c r="M246" i="12" s="1"/>
  <c r="H45" i="12"/>
  <c r="M45" i="12" s="1"/>
  <c r="H189" i="12"/>
  <c r="H477" i="12"/>
  <c r="M477" i="12" s="1"/>
  <c r="H154" i="12"/>
  <c r="M154" i="12" s="1"/>
  <c r="H442" i="12"/>
  <c r="M442" i="12" s="1"/>
  <c r="H76" i="12"/>
  <c r="M76" i="12" s="1"/>
  <c r="H31" i="12"/>
  <c r="H114" i="12"/>
  <c r="M114" i="12" s="1"/>
  <c r="M22" i="12"/>
  <c r="H395" i="12"/>
  <c r="M395" i="12" s="1"/>
  <c r="H457" i="12"/>
  <c r="M457" i="12" s="1"/>
  <c r="H219" i="12"/>
  <c r="M219" i="12" s="1"/>
  <c r="H101" i="12"/>
  <c r="M101" i="12" s="1"/>
  <c r="H69" i="12"/>
  <c r="M69" i="12" s="1"/>
  <c r="H322" i="12"/>
  <c r="M322" i="12" s="1"/>
  <c r="H108" i="12"/>
  <c r="M108" i="12" s="1"/>
  <c r="H325" i="12"/>
  <c r="M325" i="12" s="1"/>
  <c r="H375" i="12"/>
  <c r="H32" i="12"/>
  <c r="M32" i="12" s="1"/>
  <c r="H369" i="12"/>
  <c r="M369" i="12" s="1"/>
  <c r="H425" i="12"/>
  <c r="M425" i="12" s="1"/>
  <c r="H393" i="12"/>
  <c r="M393" i="12" s="1"/>
  <c r="H95" i="12"/>
  <c r="M95" i="12" s="1"/>
  <c r="H239" i="12"/>
  <c r="M239" i="12" s="1"/>
  <c r="H383" i="12"/>
  <c r="M383" i="12" s="1"/>
  <c r="H391" i="12"/>
  <c r="M391" i="12" s="1"/>
  <c r="H84" i="12"/>
  <c r="M84" i="12" s="1"/>
  <c r="H228" i="12"/>
  <c r="M228" i="12" s="1"/>
  <c r="H372" i="12"/>
  <c r="M372" i="12" s="1"/>
  <c r="H139" i="12"/>
  <c r="M139" i="12" s="1"/>
  <c r="H157" i="12"/>
  <c r="M157" i="12" s="1"/>
  <c r="H301" i="12"/>
  <c r="M301" i="12" s="1"/>
  <c r="H445" i="12"/>
  <c r="M445" i="12" s="1"/>
  <c r="H416" i="12"/>
  <c r="M416" i="12" s="1"/>
  <c r="H146" i="12"/>
  <c r="M146" i="12" s="1"/>
  <c r="H290" i="12"/>
  <c r="M290" i="12" s="1"/>
  <c r="H434" i="12"/>
  <c r="M434" i="12" s="1"/>
  <c r="H63" i="12"/>
  <c r="M63" i="12" s="1"/>
  <c r="H207" i="12"/>
  <c r="M207" i="12" s="1"/>
  <c r="H351" i="12"/>
  <c r="M351" i="12" s="1"/>
  <c r="H220" i="12"/>
  <c r="M220" i="12" s="1"/>
  <c r="H89" i="12"/>
  <c r="M89" i="12" s="1"/>
  <c r="H201" i="12"/>
  <c r="M201" i="12" s="1"/>
  <c r="H169" i="12"/>
  <c r="M169" i="12" s="1"/>
  <c r="H223" i="12"/>
  <c r="M223" i="12" s="1"/>
  <c r="H469" i="12"/>
  <c r="M469" i="12" s="1"/>
  <c r="H81" i="12"/>
  <c r="M81" i="12" s="1"/>
  <c r="H399" i="12"/>
  <c r="M399" i="12" s="1"/>
  <c r="H162" i="12"/>
  <c r="M162" i="12" s="1"/>
  <c r="H67" i="12"/>
  <c r="M67" i="12" s="1"/>
  <c r="H131" i="12"/>
  <c r="M131" i="12" s="1"/>
  <c r="H275" i="12"/>
  <c r="M275" i="12" s="1"/>
  <c r="H419" i="12"/>
  <c r="M419" i="12" s="1"/>
  <c r="H248" i="12"/>
  <c r="M248" i="12" s="1"/>
  <c r="H120" i="12"/>
  <c r="M120" i="12" s="1"/>
  <c r="H264" i="12"/>
  <c r="M264" i="12" s="1"/>
  <c r="H408" i="12"/>
  <c r="M408" i="12" s="1"/>
  <c r="H187" i="12"/>
  <c r="M187" i="12" s="1"/>
  <c r="H49" i="12"/>
  <c r="M49" i="12" s="1"/>
  <c r="H193" i="12"/>
  <c r="M193" i="12" s="1"/>
  <c r="H337" i="12"/>
  <c r="M337" i="12" s="1"/>
  <c r="H481" i="12"/>
  <c r="M481" i="12" s="1"/>
  <c r="H38" i="12"/>
  <c r="M38" i="12" s="1"/>
  <c r="H182" i="12"/>
  <c r="M182" i="12" s="1"/>
  <c r="H326" i="12"/>
  <c r="M326" i="12" s="1"/>
  <c r="H470" i="12"/>
  <c r="M470" i="12" s="1"/>
  <c r="H99" i="12"/>
  <c r="M99" i="12" s="1"/>
  <c r="H243" i="12"/>
  <c r="M243" i="12" s="1"/>
  <c r="H387" i="12"/>
  <c r="M387" i="12" s="1"/>
  <c r="H152" i="12"/>
  <c r="M152" i="12" s="1"/>
  <c r="H112" i="12"/>
  <c r="M112" i="12" s="1"/>
  <c r="H256" i="12"/>
  <c r="M256" i="12" s="1"/>
  <c r="H400" i="12"/>
  <c r="M400" i="12" s="1"/>
  <c r="H212" i="12"/>
  <c r="M212" i="12" s="1"/>
  <c r="H125" i="12"/>
  <c r="M125" i="12" s="1"/>
  <c r="H269" i="12"/>
  <c r="M269" i="12" s="1"/>
  <c r="H413" i="12"/>
  <c r="M413" i="12" s="1"/>
  <c r="H319" i="12"/>
  <c r="M319" i="12" s="1"/>
  <c r="H428" i="12"/>
  <c r="M428" i="12" s="1"/>
  <c r="H150" i="12"/>
  <c r="M150" i="12" s="1"/>
  <c r="H294" i="12"/>
  <c r="M294" i="12" s="1"/>
  <c r="H438" i="12"/>
  <c r="M438" i="12" s="1"/>
  <c r="H93" i="12"/>
  <c r="M93" i="12" s="1"/>
  <c r="H237" i="12"/>
  <c r="M237" i="12" s="1"/>
  <c r="H381" i="12"/>
  <c r="M381" i="12" s="1"/>
  <c r="H80" i="12"/>
  <c r="M80" i="12" s="1"/>
  <c r="H58" i="12"/>
  <c r="M58" i="12" s="1"/>
  <c r="H202" i="12"/>
  <c r="M202" i="12" s="1"/>
  <c r="H346" i="12"/>
  <c r="M346" i="12" s="1"/>
  <c r="H490" i="12"/>
  <c r="M490" i="12" s="1"/>
  <c r="H143" i="12"/>
  <c r="M143" i="12" s="1"/>
  <c r="H287" i="12"/>
  <c r="M287" i="12" s="1"/>
  <c r="H431" i="12"/>
  <c r="M431" i="12" s="1"/>
  <c r="H380" i="12"/>
  <c r="M380" i="12" s="1"/>
  <c r="H132" i="12"/>
  <c r="M132" i="12" s="1"/>
  <c r="H276" i="12"/>
  <c r="M276" i="12" s="1"/>
  <c r="H420" i="12"/>
  <c r="M420" i="12" s="1"/>
  <c r="H211" i="12"/>
  <c r="M211" i="12" s="1"/>
  <c r="H61" i="12"/>
  <c r="M61" i="12" s="1"/>
  <c r="H205" i="12"/>
  <c r="M205" i="12" s="1"/>
  <c r="H349" i="12"/>
  <c r="M349" i="12" s="1"/>
  <c r="H493" i="12"/>
  <c r="M493" i="12" s="1"/>
  <c r="H50" i="12"/>
  <c r="H255" i="12"/>
  <c r="M255" i="12" s="1"/>
  <c r="H268" i="12"/>
  <c r="M268" i="12" s="1"/>
  <c r="H306" i="12"/>
  <c r="M306" i="12" s="1"/>
  <c r="J417" i="12"/>
  <c r="N417" i="12" s="1"/>
  <c r="J224" i="12"/>
  <c r="N224" i="12" s="1"/>
  <c r="J359" i="12"/>
  <c r="N359" i="12" s="1"/>
  <c r="J293" i="12"/>
  <c r="N293" i="12" s="1"/>
  <c r="J239" i="12"/>
  <c r="N239" i="12" s="1"/>
  <c r="J54" i="12"/>
  <c r="N54" i="12" s="1"/>
  <c r="J39" i="12"/>
  <c r="N39" i="12" s="1"/>
  <c r="J182" i="12"/>
  <c r="N182" i="12" s="1"/>
  <c r="J345" i="12"/>
  <c r="N345" i="12" s="1"/>
  <c r="G5" i="11"/>
  <c r="O3" i="11" s="1"/>
  <c r="O2" i="11" s="1"/>
  <c r="G7" i="11"/>
  <c r="O5" i="11" s="1"/>
  <c r="O6" i="11" s="1"/>
  <c r="B8" i="12"/>
  <c r="B11" i="12"/>
  <c r="U18" i="9"/>
  <c r="U17" i="9"/>
  <c r="AC17" i="9" s="1"/>
  <c r="AC19" i="9" s="1"/>
  <c r="M199" i="12" l="1"/>
  <c r="C23" i="12"/>
  <c r="D23" i="12" s="1"/>
  <c r="C22" i="12"/>
  <c r="D22" i="12" s="1"/>
  <c r="N199" i="12"/>
  <c r="C20" i="12"/>
  <c r="D20" i="12" s="1"/>
  <c r="C21" i="12"/>
  <c r="D21" i="12" s="1"/>
  <c r="N447" i="12"/>
  <c r="M497" i="12"/>
  <c r="N11" i="12"/>
  <c r="M50" i="12"/>
  <c r="M31" i="12"/>
  <c r="J496" i="12"/>
  <c r="J497" i="12"/>
  <c r="J494" i="12"/>
  <c r="J495" i="12"/>
  <c r="J492" i="12"/>
  <c r="J493" i="12"/>
  <c r="J490" i="12"/>
  <c r="J491" i="12"/>
  <c r="J488" i="12"/>
  <c r="J489" i="12"/>
  <c r="J486" i="12"/>
  <c r="J487" i="12"/>
  <c r="J484" i="12"/>
  <c r="J485" i="12"/>
  <c r="J482" i="12"/>
  <c r="J483" i="12"/>
  <c r="J480" i="12"/>
  <c r="J481" i="12"/>
  <c r="J478" i="12"/>
  <c r="J479" i="12"/>
  <c r="J476" i="12"/>
  <c r="J477" i="12"/>
  <c r="J474" i="12"/>
  <c r="J475" i="12"/>
  <c r="J472" i="12"/>
  <c r="J473" i="12"/>
  <c r="J471" i="12"/>
  <c r="N471" i="12" s="1"/>
  <c r="J469" i="12"/>
  <c r="N469" i="12" s="1"/>
  <c r="J470" i="12"/>
  <c r="N470" i="12" s="1"/>
  <c r="J467" i="12"/>
  <c r="N467" i="12" s="1"/>
  <c r="J468" i="12"/>
  <c r="N468" i="12" s="1"/>
  <c r="J465" i="12"/>
  <c r="J466" i="12"/>
  <c r="N466" i="12" s="1"/>
  <c r="J462" i="12"/>
  <c r="J463" i="12"/>
  <c r="J460" i="12"/>
  <c r="J461" i="12"/>
  <c r="J458" i="12"/>
  <c r="J459" i="12"/>
  <c r="N457" i="12"/>
  <c r="H404" i="12"/>
  <c r="M404" i="12" s="1"/>
  <c r="M405" i="12"/>
  <c r="H374" i="12"/>
  <c r="M374" i="12" s="1"/>
  <c r="M375" i="12"/>
  <c r="H188" i="12"/>
  <c r="M188" i="12" s="1"/>
  <c r="M189" i="12"/>
  <c r="C30" i="12"/>
  <c r="BL30" i="9" s="1"/>
  <c r="C29" i="12"/>
  <c r="BL29" i="9" s="1"/>
  <c r="BF30" i="9" l="1"/>
  <c r="BF29" i="9"/>
  <c r="AC29" i="9" s="1"/>
  <c r="N473" i="12"/>
  <c r="N485" i="12"/>
  <c r="N486" i="12"/>
  <c r="N487" i="12"/>
  <c r="N476" i="12"/>
  <c r="N477" i="12"/>
  <c r="N483" i="12"/>
  <c r="N484" i="12"/>
  <c r="N482" i="12"/>
  <c r="N481" i="12"/>
  <c r="N474" i="12"/>
  <c r="N475" i="12"/>
  <c r="N459" i="12"/>
  <c r="H15" i="12"/>
  <c r="H16" i="12"/>
  <c r="H13" i="12"/>
  <c r="H14" i="12"/>
  <c r="H11" i="12"/>
  <c r="H12" i="12"/>
  <c r="H9" i="12"/>
  <c r="H10" i="12"/>
  <c r="H7" i="12"/>
  <c r="H8" i="12"/>
  <c r="H5" i="12"/>
  <c r="H6" i="12"/>
  <c r="H3" i="12"/>
  <c r="H4" i="12"/>
  <c r="H17" i="12"/>
  <c r="H19" i="12"/>
  <c r="H18" i="12"/>
  <c r="M21" i="12"/>
  <c r="H20" i="12"/>
  <c r="C27" i="12"/>
  <c r="BL26" i="9" s="1"/>
  <c r="C28" i="12"/>
  <c r="BL27" i="9" s="1"/>
  <c r="BF27" i="9"/>
  <c r="AK27" i="9" s="1"/>
  <c r="BE27" i="9" s="1"/>
  <c r="BG18" i="9"/>
  <c r="BG14" i="9"/>
  <c r="AK29" i="9" l="1"/>
  <c r="BF26" i="9"/>
  <c r="AC26" i="9" s="1"/>
  <c r="BG27" i="9"/>
  <c r="N497" i="12"/>
  <c r="N495" i="12"/>
  <c r="N488" i="12"/>
  <c r="N491" i="12"/>
  <c r="N489" i="12"/>
  <c r="N496" i="12"/>
  <c r="N490" i="12"/>
  <c r="N492" i="12"/>
  <c r="N478" i="12"/>
  <c r="N480" i="12"/>
  <c r="N479" i="12"/>
  <c r="N460" i="12"/>
  <c r="M20" i="12"/>
  <c r="BH15" i="9"/>
  <c r="BH16" i="9"/>
  <c r="BH17" i="9"/>
  <c r="BH18" i="9"/>
  <c r="BH14" i="9"/>
  <c r="BG17" i="9"/>
  <c r="BG16" i="9"/>
  <c r="AC30" i="9"/>
  <c r="AK30" i="9" s="1"/>
  <c r="BE30" i="9" s="1"/>
  <c r="BN27" i="9"/>
  <c r="BG34" i="9" s="1"/>
  <c r="AK26" i="9" l="1"/>
  <c r="BE26" i="9" s="1"/>
  <c r="BG22" i="9"/>
  <c r="N494" i="12"/>
  <c r="N493" i="12"/>
  <c r="N461" i="12"/>
  <c r="M19" i="12"/>
  <c r="BN30" i="9"/>
  <c r="BG30" i="9"/>
  <c r="BH30" i="9" s="1"/>
  <c r="BG29" i="9"/>
  <c r="BH29" i="9" s="1"/>
  <c r="BH27" i="9"/>
  <c r="BN29" i="9"/>
  <c r="BK18" i="9"/>
  <c r="BK16" i="9"/>
  <c r="BG26" i="9" l="1"/>
  <c r="BH26" i="9" s="1"/>
  <c r="N462" i="12"/>
  <c r="M18" i="12"/>
  <c r="BE29" i="9"/>
  <c r="AO29" i="9" s="1"/>
  <c r="AO27" i="9"/>
  <c r="BN26" i="9"/>
  <c r="AO30" i="9"/>
  <c r="BK15" i="9"/>
  <c r="N463" i="12" l="1"/>
  <c r="J464" i="12"/>
  <c r="M17" i="12"/>
  <c r="BG33" i="9"/>
  <c r="O4" i="11"/>
  <c r="K4" i="11"/>
  <c r="N464" i="12" l="1"/>
  <c r="M16" i="12"/>
  <c r="AO26" i="9"/>
  <c r="B10" i="11"/>
  <c r="F2" i="11"/>
  <c r="J3" i="11" s="1"/>
  <c r="F7" i="11"/>
  <c r="N5" i="11" s="1"/>
  <c r="BK17" i="9"/>
  <c r="BK14" i="9"/>
  <c r="N465" i="12" l="1"/>
  <c r="M15" i="12"/>
  <c r="AO32" i="9"/>
  <c r="F4" i="11"/>
  <c r="F3" i="11"/>
  <c r="J4" i="11" s="1"/>
  <c r="B11" i="11"/>
  <c r="M14" i="12" l="1"/>
  <c r="BI14" i="9"/>
  <c r="BI18" i="9"/>
  <c r="BI17" i="9"/>
  <c r="BI16" i="9"/>
  <c r="BI15" i="9"/>
  <c r="J5" i="11"/>
  <c r="Y17" i="9"/>
  <c r="F6" i="11"/>
  <c r="BF17" i="9" s="1"/>
  <c r="F5" i="11"/>
  <c r="BJ18" i="9" s="1"/>
  <c r="M13" i="12" l="1"/>
  <c r="BF14" i="9"/>
  <c r="BF15" i="9"/>
  <c r="N4" i="11"/>
  <c r="BJ14" i="9"/>
  <c r="BJ17" i="9"/>
  <c r="BJ16" i="9"/>
  <c r="BJ15" i="9"/>
  <c r="N3" i="11"/>
  <c r="N472" i="12" l="1"/>
  <c r="M12" i="12"/>
  <c r="BF18" i="9"/>
  <c r="BF16" i="9"/>
  <c r="M11" i="12" l="1"/>
  <c r="M10" i="12" l="1"/>
  <c r="M9" i="12" l="1"/>
  <c r="M8" i="12" l="1"/>
  <c r="M7" i="12" l="1"/>
  <c r="M6" i="12" l="1"/>
  <c r="M5" i="12" l="1"/>
  <c r="M4" i="12" l="1"/>
  <c r="M2" i="12" l="1"/>
  <c r="M3" i="12"/>
  <c r="N4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tc={5A6324E2-5F88-42EF-9852-FBD55A6A5869}</author>
    <author>tc={3DDE967C-B3E6-4CA4-B7F8-8EE260BF2912}</author>
    <author>tc={A9C7EE6B-5C7D-4B5D-9106-E1A94AC1F10B}</author>
    <author>tc={E46A777C-A78F-43AB-8A38-91B11EE08028}</author>
  </authors>
  <commentList>
    <comment ref="M7" authorId="0" shapeId="0" xr:uid="{5A6324E2-5F88-42EF-9852-FBD55A6A586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Eintrag, sofern für den P-Q-Selbsttest ein Q&lt;0,33*Pinst von der Netzführung vorgegeben wird</t>
      </text>
    </comment>
    <comment ref="V7" authorId="1" shapeId="0" xr:uid="{3DDE967C-B3E6-4CA4-B7F8-8EE260BF291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Betrag</t>
      </text>
    </comment>
    <comment ref="BB11" authorId="2" shapeId="0" xr:uid="{A9C7EE6B-5C7D-4B5D-9106-E1A94AC1F10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(0,33 %/s bis 0,66 %/s von Pinst)</t>
      </text>
    </comment>
    <comment ref="BE26" authorId="3" shapeId="0" xr:uid="{E46A777C-A78F-43AB-8A38-91B11EE0802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max. 2% bei ≥ 0,3 MVA, sonst max.  4% Abweichung bei Blindleistungsregelung, gesonderte Überprüfung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tc={81521D4B-119B-4A39-8255-93EF17E8998B}</author>
    <author>tc={CB56DB8A-6970-4450-A9A5-07649A1F2A74}</author>
    <author>tc={0EC41C64-1FAC-40C5-9447-B86859B21C99}</author>
    <author>tc={6E463F80-1FB5-463D-9291-257EEA38A3F7}</author>
    <author>tc={8836300F-F388-4193-8026-85017F9AD93C}</author>
    <author>tc={11DB429F-EB07-485A-A9B3-8D3721170DEA}</author>
    <author>tc={E2D499C3-8CFA-4774-8D7A-62822A3730C0}</author>
  </authors>
  <commentList>
    <comment ref="I1" authorId="0" shapeId="0" xr:uid="{81521D4B-119B-4A39-8255-93EF17E8998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blaue Linie Links</t>
      </text>
    </comment>
    <comment ref="M1" authorId="1" shapeId="0" xr:uid="{CB56DB8A-6970-4450-A9A5-07649A1F2A7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Blaue Linie Rechts</t>
      </text>
    </comment>
    <comment ref="Q1" authorId="2" shapeId="0" xr:uid="{0EC41C64-1FAC-40C5-9447-B86859B21C9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Blaue Linie Rechts</t>
      </text>
    </comment>
    <comment ref="A2" authorId="3" shapeId="0" xr:uid="{6E463F80-1FB5-463D-9291-257EEA38A3F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x-Werte der Kennlinien für die Knickpunkte im 20 kV Netz 
(siehe TAB S. 51)</t>
      </text>
    </comment>
    <comment ref="A6" authorId="4" shapeId="0" xr:uid="{8836300F-F388-4193-8026-85017F9AD93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Region 21,6 bzw. 21,8 kV
(autom. aus Protokoll_neu generiert)</t>
      </text>
    </comment>
    <comment ref="A7" authorId="5" shapeId="0" xr:uid="{11DB429F-EB07-485A-A9B3-8D3721170DE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Begrenzung der Blindleistung nach oben und unten VDE S. 51</t>
      </text>
    </comment>
    <comment ref="A10" authorId="6" shapeId="0" xr:uid="{E2D499C3-8CFA-4774-8D7A-62822A3730C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Knickpunkte der Kennlinien im 20 kV Netz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tc={7FFB52C7-72A3-4B67-88C0-E13186DD3511}</author>
    <author>tc={0E634C02-CCA3-4288-B047-FDB1BEAC037A}</author>
    <author>tc={AF389EF0-CF02-46EC-B1D5-0F9FD1457591}</author>
    <author>tc={4BCD7D85-8C14-4802-885A-1482C6F2D4FA}</author>
  </authors>
  <commentList>
    <comment ref="A20" authorId="0" shapeId="0" xr:uid="{7FFB52C7-72A3-4B67-88C0-E13186DD351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U-Wert nach der Regelung</t>
      </text>
    </comment>
    <comment ref="C20" authorId="1" shapeId="0" xr:uid="{0E634C02-CCA3-4288-B047-FDB1BEAC037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zugehörige Blindleistungswerte werden aus Spalten E-J gesucht, in Abhängigkeit der Spannung nach der Regelung</t>
      </text>
    </comment>
    <comment ref="A27" authorId="2" shapeId="0" xr:uid="{AF389EF0-CF02-46EC-B1D5-0F9FD145759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U-Wert vor der Regelung</t>
      </text>
    </comment>
    <comment ref="C27" authorId="3" shapeId="0" xr:uid="{4BCD7D85-8C14-4802-885A-1482C6F2D4F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zugehörige Blindleistungswerte werden aus Spalten E-J gesucht, in Abhängigkeit der Spannung vor der Regelung</t>
      </text>
    </comment>
  </commentList>
</comments>
</file>

<file path=xl/sharedStrings.xml><?xml version="1.0" encoding="utf-8"?>
<sst xmlns="http://schemas.openxmlformats.org/spreadsheetml/2006/main" count="206" uniqueCount="161">
  <si>
    <t>MW</t>
  </si>
  <si>
    <t>Datum:</t>
  </si>
  <si>
    <t>Prüfer vor Ort:</t>
  </si>
  <si>
    <t>1. Kunden-/Anlagendaten</t>
  </si>
  <si>
    <t>ohne</t>
  </si>
  <si>
    <t>ind.</t>
  </si>
  <si>
    <t>Sollwertvorgabe</t>
  </si>
  <si>
    <t>Energieart</t>
  </si>
  <si>
    <t>Sonstiges</t>
  </si>
  <si>
    <t>Energieträger</t>
  </si>
  <si>
    <t>-</t>
  </si>
  <si>
    <t>Anlagenname</t>
  </si>
  <si>
    <t>Anlagenbetreiber</t>
  </si>
  <si>
    <t>Angeschlossen an</t>
  </si>
  <si>
    <t>Anschlussvariante</t>
  </si>
  <si>
    <t>Kommentar</t>
  </si>
  <si>
    <t>Photovoltaik</t>
  </si>
  <si>
    <t>Windkraft</t>
  </si>
  <si>
    <t>Biogas, Biomasse</t>
  </si>
  <si>
    <t>Wasserkraft</t>
  </si>
  <si>
    <t>Blockheizkraftwerk</t>
  </si>
  <si>
    <t>Hochspannung</t>
  </si>
  <si>
    <t>Mittelspannungs-Direktanschluss</t>
  </si>
  <si>
    <t>Niederspannung</t>
  </si>
  <si>
    <r>
      <t xml:space="preserve">Inst. Leistung 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Inst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</si>
  <si>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t>Wirkleistungsregelung</t>
  </si>
  <si>
    <t>Blindleistungsverhalten</t>
  </si>
  <si>
    <t>vor der Regelung</t>
  </si>
  <si>
    <t>Sollwert rechnerisch</t>
  </si>
  <si>
    <t>Grenzwerte</t>
  </si>
  <si>
    <t>Region</t>
  </si>
  <si>
    <t>U-Grenze</t>
  </si>
  <si>
    <t>Blindleistungsregelung</t>
  </si>
  <si>
    <t>Obergrenze</t>
  </si>
  <si>
    <t>Untergrenze</t>
  </si>
  <si>
    <t>U&gt;</t>
  </si>
  <si>
    <t>Qmax unterer</t>
  </si>
  <si>
    <t>Qmax überer</t>
  </si>
  <si>
    <t>Bezeichnung</t>
  </si>
  <si>
    <t>Wert</t>
  </si>
  <si>
    <t>XY</t>
  </si>
  <si>
    <t>X</t>
  </si>
  <si>
    <t>Y</t>
  </si>
  <si>
    <t xml:space="preserve">kap. </t>
  </si>
  <si>
    <t>Q(U)min</t>
  </si>
  <si>
    <t>Q_kap_max</t>
  </si>
  <si>
    <t>Q_ind_max</t>
  </si>
  <si>
    <t xml:space="preserve">2)  Psoll - Pakt/Pinst </t>
  </si>
  <si>
    <t>"müsste Meldung kommen"</t>
  </si>
  <si>
    <t xml:space="preserve">gesamte Funktionsprüfung Wirkleistungsanpassung   </t>
  </si>
  <si>
    <r>
      <t>Typ A: Q/P</t>
    </r>
    <r>
      <rPr>
        <vertAlign val="subscript"/>
        <sz val="11"/>
        <color theme="1"/>
        <rFont val="Calibri"/>
        <family val="2"/>
        <scheme val="minor"/>
      </rPr>
      <t>AV</t>
    </r>
  </si>
  <si>
    <r>
      <t>Typ B: Q/P</t>
    </r>
    <r>
      <rPr>
        <vertAlign val="subscript"/>
        <sz val="11"/>
        <color theme="1"/>
        <rFont val="Calibri"/>
        <family val="2"/>
        <scheme val="minor"/>
      </rPr>
      <t>akt</t>
    </r>
  </si>
  <si>
    <t>4. Bemerkung bzw. Fehlerbeschreibung bei Nichtbestehen der Funktionsprüfung</t>
  </si>
  <si>
    <t>Qkap (Uakt.)</t>
  </si>
  <si>
    <t>Qkap-Grenze</t>
  </si>
  <si>
    <t>Qind-Grenze</t>
  </si>
  <si>
    <t>Uakt [kV]</t>
  </si>
  <si>
    <t>3% Un [kV]</t>
  </si>
  <si>
    <t>U2 [kV]</t>
  </si>
  <si>
    <t>PAV [MW]</t>
  </si>
  <si>
    <t>Un [kV]</t>
  </si>
  <si>
    <t>U1 [kV]</t>
  </si>
  <si>
    <t>U3 [kV]</t>
  </si>
  <si>
    <t>U4 [kV]</t>
  </si>
  <si>
    <t>U&gt; [kV]</t>
  </si>
  <si>
    <t>U2 + 3% Un [kV]</t>
  </si>
  <si>
    <t>U3 - 3% Un [kV]</t>
  </si>
  <si>
    <t>Pakt [MW]</t>
  </si>
  <si>
    <t>MVAr (kap.) A</t>
  </si>
  <si>
    <t>MVAr (ind.) A</t>
  </si>
  <si>
    <t>MVAr (kap.) B</t>
  </si>
  <si>
    <t>MVAr (ind.) B</t>
  </si>
  <si>
    <t>Uakt gerundet</t>
  </si>
  <si>
    <t>U kap. 1</t>
  </si>
  <si>
    <t>U kap. 2</t>
  </si>
  <si>
    <t>U ind. 2</t>
  </si>
  <si>
    <t>U ind. 1</t>
  </si>
  <si>
    <t>Q [MVAr]</t>
  </si>
  <si>
    <t>#=WENN(ODER(ABS(AK26)&gt;0,05;BB14="Obergrenze";BB14="Untergrenze");"erfolglos";"erfolgreich")</t>
  </si>
  <si>
    <t>Prüfung Q</t>
  </si>
  <si>
    <t>[MVAr]</t>
  </si>
  <si>
    <t>Qakt berech Anlagevermögen[MVAr]</t>
  </si>
  <si>
    <t>#=WENN($AC$6="Typ A: Q/PAV";Wertetabelle!C20;AC26)</t>
  </si>
  <si>
    <t>#=WENN($AC$6="Typ A: Q/PAV";Wertetabelle!C22;AC28)</t>
  </si>
  <si>
    <t>#=WENN($AC$6="Typ A: Q/PAV";Wertetabelle!C21;AC27)</t>
  </si>
  <si>
    <t>Qmax</t>
  </si>
  <si>
    <t>gerundet</t>
  </si>
  <si>
    <t>Q(U)max, möglich</t>
  </si>
  <si>
    <t>U kap. 1, vor</t>
  </si>
  <si>
    <t>U kap. 2, vor</t>
  </si>
  <si>
    <t>U ind. 1, vor</t>
  </si>
  <si>
    <t>U ind. 2, vor</t>
  </si>
  <si>
    <t xml:space="preserve">gesamte Funktionsprüfung Blindeistungsanpassung   </t>
  </si>
  <si>
    <t>Typ: laut VDE-AR-N 4110</t>
  </si>
  <si>
    <t>3) ΔP &lt; 5%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</si>
  <si>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N</t>
    </r>
  </si>
  <si>
    <t>P2-(3%Un)</t>
  </si>
  <si>
    <t>P2</t>
  </si>
  <si>
    <t>P2+(3%Un)</t>
  </si>
  <si>
    <t>P3-(3%Un)</t>
  </si>
  <si>
    <t>P3</t>
  </si>
  <si>
    <t>P3+(3%Un)</t>
  </si>
  <si>
    <t>P1</t>
  </si>
  <si>
    <t>P4</t>
  </si>
  <si>
    <r>
      <t>P2 + 3% U</t>
    </r>
    <r>
      <rPr>
        <vertAlign val="subscript"/>
        <sz val="11"/>
        <color theme="1"/>
        <rFont val="Calibri"/>
        <family val="2"/>
        <scheme val="minor"/>
      </rPr>
      <t>N</t>
    </r>
  </si>
  <si>
    <r>
      <t>P3 - 3% U</t>
    </r>
    <r>
      <rPr>
        <vertAlign val="subscript"/>
        <sz val="11"/>
        <color theme="1"/>
        <rFont val="Calibri"/>
        <family val="2"/>
        <scheme val="minor"/>
      </rPr>
      <t>N</t>
    </r>
  </si>
  <si>
    <t>P2-3Un</t>
  </si>
  <si>
    <t>P2+3Un</t>
  </si>
  <si>
    <t>nachP2+3Un</t>
  </si>
  <si>
    <t>vorP2-3Un</t>
  </si>
  <si>
    <t>vorP3-3Un</t>
  </si>
  <si>
    <t>P3-3Un</t>
  </si>
  <si>
    <t>P3+3Un</t>
  </si>
  <si>
    <t>nachP3+3Un</t>
  </si>
  <si>
    <t>1) Zeitvorgabe (0,33% von Pinst) bis (0,66% Pinst) pro Sekunde</t>
  </si>
  <si>
    <r>
      <t>4) Regelung nach PT1-Verhalten mit 3</t>
    </r>
    <r>
      <rPr>
        <sz val="8"/>
        <color theme="1"/>
        <rFont val="Calibri"/>
        <family val="2"/>
      </rPr>
      <t>τ</t>
    </r>
    <r>
      <rPr>
        <sz val="6.8"/>
        <color theme="1"/>
        <rFont val="Calibri"/>
        <family val="2"/>
      </rPr>
      <t xml:space="preserve"> = 15s</t>
    </r>
  </si>
  <si>
    <t>Scheinleistung</t>
  </si>
  <si>
    <t>min*</t>
  </si>
  <si>
    <t>max*</t>
  </si>
  <si>
    <t>Zeitvorgabe Wirkleistungsregelung</t>
  </si>
  <si>
    <r>
      <t xml:space="preserve">nach der Regelung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</si>
  <si>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 xml:space="preserve">nach der Regelung </t>
    </r>
    <r>
      <rPr>
        <b/>
        <vertAlign val="superscript"/>
        <sz val="11"/>
        <color theme="1"/>
        <rFont val="Calibri"/>
        <family val="2"/>
        <scheme val="minor"/>
      </rPr>
      <t>4)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</si>
  <si>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 xml:space="preserve">akt </t>
    </r>
    <r>
      <rPr>
        <b/>
        <sz val="11"/>
        <color theme="1"/>
        <rFont val="Calibri"/>
        <family val="2"/>
        <scheme val="minor"/>
      </rPr>
      <t>[MW]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</si>
  <si>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 xml:space="preserve">akt </t>
    </r>
    <r>
      <rPr>
        <b/>
        <sz val="11"/>
        <color theme="1"/>
        <rFont val="Calibri"/>
        <family val="2"/>
        <scheme val="minor"/>
      </rPr>
      <t>[kV]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</si>
  <si>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 xml:space="preserve"> [MVAr]</t>
    </r>
  </si>
  <si>
    <r>
      <t xml:space="preserve">ΔQ [%] </t>
    </r>
    <r>
      <rPr>
        <b/>
        <vertAlign val="superscript"/>
        <sz val="11"/>
        <color theme="1"/>
        <rFont val="Calibri"/>
        <family val="2"/>
        <scheme val="minor"/>
      </rPr>
      <t>6)</t>
    </r>
  </si>
  <si>
    <r>
      <t xml:space="preserve">Prüfung Q </t>
    </r>
    <r>
      <rPr>
        <b/>
        <vertAlign val="superscript"/>
        <sz val="11"/>
        <color theme="1"/>
        <rFont val="Calibri"/>
        <family val="2"/>
        <scheme val="minor"/>
      </rPr>
      <t>7)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</si>
  <si>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Soll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</si>
  <si>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</si>
  <si>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verfügbar</t>
    </r>
    <r>
      <rPr>
        <b/>
        <sz val="11"/>
        <color theme="1"/>
        <rFont val="Calibri"/>
        <family val="2"/>
        <scheme val="minor"/>
      </rPr>
      <t xml:space="preserve"> [MW]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</si>
  <si>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akt</t>
    </r>
    <r>
      <rPr>
        <b/>
        <sz val="11"/>
        <color theme="1"/>
        <rFont val="Calibri"/>
        <family val="2"/>
        <scheme val="minor"/>
      </rPr>
      <t>/P</t>
    </r>
    <r>
      <rPr>
        <b/>
        <vertAlign val="subscript"/>
        <sz val="11"/>
        <color theme="1"/>
        <rFont val="Calibri"/>
        <family val="2"/>
        <scheme val="minor"/>
      </rPr>
      <t>inst</t>
    </r>
    <r>
      <rPr>
        <b/>
        <sz val="11"/>
        <color theme="1"/>
        <rFont val="Calibri"/>
        <family val="2"/>
        <scheme val="minor"/>
      </rPr>
      <t xml:space="preserve"> [%]</t>
    </r>
  </si>
  <si>
    <r>
      <t xml:space="preserve">ΔP [%] 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</si>
  <si>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Prüfung P</t>
    </r>
    <r>
      <rPr>
        <b/>
        <vertAlign val="superscript"/>
        <sz val="11"/>
        <color theme="1"/>
        <rFont val="Calibri"/>
        <family val="2"/>
        <scheme val="minor"/>
      </rPr>
      <t xml:space="preserve"> 3)</t>
    </r>
  </si>
  <si>
    <r>
      <t>(% von P</t>
    </r>
    <r>
      <rPr>
        <b/>
        <vertAlign val="subscript"/>
        <sz val="8"/>
        <color theme="1"/>
        <rFont val="Calibri"/>
        <family val="2"/>
        <scheme val="minor"/>
      </rPr>
      <t>Inst</t>
    </r>
    <r>
      <rPr>
        <b/>
        <sz val="11"/>
        <color theme="1"/>
        <rFont val="Calibri"/>
        <family val="2"/>
        <scheme val="minor"/>
      </rPr>
      <t>)</t>
    </r>
  </si>
  <si>
    <t>*Angaben in Minuten</t>
  </si>
  <si>
    <t>Current Status</t>
  </si>
  <si>
    <t>Start Time</t>
  </si>
  <si>
    <t>Now</t>
  </si>
  <si>
    <t>Difference</t>
  </si>
  <si>
    <t>Stop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</si>
  <si>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akt rech</t>
    </r>
    <r>
      <rPr>
        <b/>
        <sz val="11"/>
        <color theme="1"/>
        <rFont val="Calibri"/>
        <family val="2"/>
        <scheme val="minor"/>
      </rPr>
      <t xml:space="preserve"> [MVAr]</t>
    </r>
    <r>
      <rPr>
        <b/>
        <vertAlign val="superscript"/>
        <sz val="11"/>
        <color theme="1"/>
        <rFont val="Calibri"/>
        <family val="2"/>
        <scheme val="minor"/>
      </rPr>
      <t xml:space="preserve"> 5) </t>
    </r>
  </si>
  <si>
    <t>&lt; 300</t>
  </si>
  <si>
    <t>≥ 300</t>
  </si>
  <si>
    <t>MVA</t>
  </si>
  <si>
    <t xml:space="preserve">6)  (Qsoll - Qakt)/Qinst </t>
  </si>
  <si>
    <t xml:space="preserve">5) rechn. Qakt in Abhängigkeit von Pakt und Typ der Blindleistungsbereitstellung </t>
  </si>
  <si>
    <t>Mittelspannungs-Netzanschluss</t>
  </si>
  <si>
    <r>
      <t xml:space="preserve">7) ΔQ </t>
    </r>
    <r>
      <rPr>
        <sz val="8"/>
        <color theme="1"/>
        <rFont val="Calibri"/>
        <family val="2"/>
      </rPr>
      <t>≤ 2% (bei S</t>
    </r>
    <r>
      <rPr>
        <vertAlign val="subscript"/>
        <sz val="8"/>
        <color theme="1"/>
        <rFont val="Calibri"/>
        <family val="2"/>
      </rPr>
      <t>Amax</t>
    </r>
    <r>
      <rPr>
        <sz val="8"/>
        <color theme="1"/>
        <rFont val="Calibri"/>
        <family val="2"/>
      </rPr>
      <t xml:space="preserve"> ≥ 300 kVA) bzw. ≤ 4% (bei S</t>
    </r>
    <r>
      <rPr>
        <vertAlign val="subscript"/>
        <sz val="8"/>
        <color theme="1"/>
        <rFont val="Calibri"/>
        <family val="2"/>
      </rPr>
      <t>Amax</t>
    </r>
    <r>
      <rPr>
        <sz val="8"/>
        <color theme="1"/>
        <rFont val="Calibri"/>
        <family val="2"/>
      </rPr>
      <t xml:space="preserve"> &lt; 300 kVA)</t>
    </r>
  </si>
  <si>
    <t>2. Funktionsprüfung Wirkleistungsanpassung</t>
  </si>
  <si>
    <t>21,6 kV Oberbayern</t>
  </si>
  <si>
    <t>21,6 kV Oberfranken</t>
  </si>
  <si>
    <t>21,8 kV Unterfranken</t>
  </si>
  <si>
    <t>21,8 kV Ostbayern</t>
  </si>
  <si>
    <r>
      <t>3. Funktionsprüfung Blindleistungsanpassung (Voraussetzung P</t>
    </r>
    <r>
      <rPr>
        <b/>
        <sz val="8"/>
        <color theme="1"/>
        <rFont val="Calibri"/>
        <family val="2"/>
        <scheme val="minor"/>
      </rPr>
      <t>akt</t>
    </r>
    <r>
      <rPr>
        <b/>
        <sz val="12"/>
        <color theme="1"/>
        <rFont val="Calibri"/>
        <family val="2"/>
        <scheme val="minor"/>
      </rPr>
      <t xml:space="preserve"> &gt; 20% P</t>
    </r>
    <r>
      <rPr>
        <b/>
        <sz val="8"/>
        <color theme="1"/>
        <rFont val="Calibri"/>
        <family val="2"/>
        <scheme val="minor"/>
      </rPr>
      <t>inst</t>
    </r>
    <r>
      <rPr>
        <b/>
        <sz val="12"/>
        <color theme="1"/>
        <rFont val="Calibri"/>
        <family val="2"/>
        <scheme val="minor"/>
      </rPr>
      <t>)</t>
    </r>
  </si>
  <si>
    <r>
      <t xml:space="preserve">Scheinleistung </t>
    </r>
    <r>
      <rPr>
        <sz val="11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>Amax</t>
    </r>
  </si>
  <si>
    <t>SR-ID</t>
  </si>
  <si>
    <t>Energieparknummer</t>
  </si>
  <si>
    <r>
      <t>Q</t>
    </r>
    <r>
      <rPr>
        <vertAlign val="subscript"/>
        <sz val="11"/>
        <color theme="1"/>
        <rFont val="Calibri"/>
        <family val="2"/>
        <scheme val="minor"/>
      </rPr>
      <t>max.</t>
    </r>
    <r>
      <rPr>
        <sz val="11"/>
        <color theme="1"/>
        <rFont val="Calibri"/>
        <family val="2"/>
        <scheme val="minor"/>
      </rPr>
      <t xml:space="preserve"> gem. Vorgabe Netzführung zum Test:</t>
    </r>
  </si>
  <si>
    <t>Qmax [MVAr]</t>
  </si>
  <si>
    <t>+Qmax</t>
  </si>
  <si>
    <t>-Qmax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</si>
</sst>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[$-F400]h:mm:ss\ AM/PM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6.8"/>
      <color theme="1"/>
      <name val="Calibri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vertAlign val="subscript"/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49" fontId="2" fillId="2" borderId="0" xfId="0" applyNumberFormat="1" applyFont="1" applyFill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1" fillId="2" borderId="0" xfId="0" applyFont="1" applyFill="1"/>
    <xf numFmtId="2" fontId="8" fillId="2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0" fontId="9" fillId="2" borderId="0" xfId="0" applyFont="1" applyFill="1" applyAlignment="1">
      <alignment vertical="center"/>
    </xf>
    <xf numFmtId="0" fontId="0" fillId="4" borderId="0" xfId="0" applyFill="1"/>
    <xf numFmtId="2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0" fontId="1" fillId="5" borderId="0" xfId="0" applyFont="1" applyFill="1"/>
    <xf numFmtId="2" fontId="1" fillId="5" borderId="0" xfId="0" applyNumberFormat="1" applyFont="1" applyFill="1" applyAlignment="1">
      <alignment horizontal="left"/>
    </xf>
    <xf numFmtId="2" fontId="0" fillId="3" borderId="0" xfId="0" applyNumberFormat="1" applyFill="1"/>
    <xf numFmtId="0" fontId="0" fillId="3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5" fillId="0" borderId="0" xfId="0" applyFont="1"/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9" fontId="1" fillId="5" borderId="11" xfId="0" applyNumberFormat="1" applyFont="1" applyFill="1" applyBorder="1" applyAlignment="1">
      <alignment horizontal="center" vertical="center"/>
    </xf>
    <xf numFmtId="9" fontId="1" fillId="5" borderId="14" xfId="0" applyNumberFormat="1" applyFont="1" applyFill="1" applyBorder="1" applyAlignment="1">
      <alignment horizontal="center" vertical="center"/>
    </xf>
    <xf numFmtId="9" fontId="1" fillId="5" borderId="16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vertical="center"/>
    </xf>
    <xf numFmtId="45" fontId="0" fillId="5" borderId="0" xfId="0" applyNumberFormat="1" applyFill="1" applyAlignment="1">
      <alignment horizontal="center" vertical="center"/>
    </xf>
    <xf numFmtId="45" fontId="0" fillId="5" borderId="12" xfId="0" applyNumberFormat="1" applyFill="1" applyBorder="1" applyAlignment="1">
      <alignment horizontal="center" vertical="center"/>
    </xf>
    <xf numFmtId="45" fontId="0" fillId="5" borderId="17" xfId="0" applyNumberFormat="1" applyFill="1" applyBorder="1" applyAlignment="1">
      <alignment horizontal="center" vertical="center"/>
    </xf>
    <xf numFmtId="45" fontId="0" fillId="5" borderId="13" xfId="0" applyNumberFormat="1" applyFill="1" applyBorder="1" applyAlignment="1">
      <alignment horizontal="center" vertical="center"/>
    </xf>
    <xf numFmtId="45" fontId="0" fillId="5" borderId="15" xfId="0" applyNumberFormat="1" applyFill="1" applyBorder="1" applyAlignment="1">
      <alignment horizontal="center" vertical="center"/>
    </xf>
    <xf numFmtId="45" fontId="0" fillId="5" borderId="18" xfId="0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2" fontId="8" fillId="5" borderId="0" xfId="0" applyNumberFormat="1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22" fontId="0" fillId="0" borderId="0" xfId="0" applyNumberFormat="1"/>
    <xf numFmtId="0" fontId="0" fillId="5" borderId="0" xfId="0" applyFill="1" applyAlignment="1">
      <alignment horizontal="left" vertical="top"/>
    </xf>
    <xf numFmtId="164" fontId="0" fillId="6" borderId="2" xfId="0" applyNumberFormat="1" applyFill="1" applyBorder="1" applyAlignment="1">
      <alignment vertical="center"/>
    </xf>
    <xf numFmtId="0" fontId="0" fillId="5" borderId="0" xfId="0" applyFill="1" applyAlignment="1">
      <alignment horizontal="left"/>
    </xf>
    <xf numFmtId="0" fontId="6" fillId="5" borderId="0" xfId="0" applyFont="1" applyFill="1"/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164" fontId="8" fillId="3" borderId="0" xfId="0" applyNumberFormat="1" applyFont="1" applyFill="1" applyAlignment="1" applyProtection="1">
      <alignment vertical="center"/>
      <protection locked="0"/>
    </xf>
    <xf numFmtId="2" fontId="8" fillId="2" borderId="2" xfId="0" applyNumberFormat="1" applyFont="1" applyFill="1" applyBorder="1" applyAlignment="1" applyProtection="1">
      <alignment horizontal="center" vertic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3" borderId="0" xfId="0" quotePrefix="1" applyFont="1" applyFill="1" applyAlignment="1">
      <alignment horizontal="right"/>
    </xf>
    <xf numFmtId="45" fontId="18" fillId="0" borderId="0" xfId="0" applyNumberFormat="1" applyFont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8" fillId="6" borderId="2" xfId="1" applyNumberFormat="1" applyFont="1" applyFill="1" applyBorder="1" applyAlignment="1" applyProtection="1">
      <alignment horizontal="center" vertical="center"/>
      <protection locked="0"/>
    </xf>
    <xf numFmtId="164" fontId="8" fillId="6" borderId="3" xfId="1" applyNumberFormat="1" applyFont="1" applyFill="1" applyBorder="1" applyAlignment="1" applyProtection="1">
      <alignment horizontal="center" vertical="center"/>
      <protection locked="0"/>
    </xf>
    <xf numFmtId="164" fontId="8" fillId="6" borderId="4" xfId="1" applyNumberFormat="1" applyFont="1" applyFill="1" applyBorder="1" applyAlignment="1" applyProtection="1">
      <alignment horizontal="center" vertical="center"/>
      <protection locked="0"/>
    </xf>
    <xf numFmtId="2" fontId="8" fillId="6" borderId="2" xfId="1" applyNumberFormat="1" applyFont="1" applyFill="1" applyBorder="1" applyAlignment="1" applyProtection="1">
      <alignment horizontal="center" vertical="center"/>
      <protection locked="0"/>
    </xf>
    <xf numFmtId="2" fontId="8" fillId="6" borderId="3" xfId="1" applyNumberFormat="1" applyFont="1" applyFill="1" applyBorder="1" applyAlignment="1" applyProtection="1">
      <alignment horizontal="center" vertical="center"/>
      <protection locked="0"/>
    </xf>
    <xf numFmtId="2" fontId="8" fillId="6" borderId="4" xfId="1" applyNumberFormat="1" applyFont="1" applyFill="1" applyBorder="1" applyAlignment="1" applyProtection="1">
      <alignment horizontal="center" vertical="center"/>
      <protection locked="0"/>
    </xf>
    <xf numFmtId="9" fontId="1" fillId="2" borderId="2" xfId="0" applyNumberFormat="1" applyFont="1" applyFill="1" applyBorder="1" applyAlignment="1">
      <alignment horizontal="right" vertical="center"/>
    </xf>
    <xf numFmtId="9" fontId="1" fillId="2" borderId="3" xfId="0" applyNumberFormat="1" applyFont="1" applyFill="1" applyBorder="1" applyAlignment="1">
      <alignment horizontal="right" vertical="center"/>
    </xf>
    <xf numFmtId="9" fontId="1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center" vertical="center"/>
      <protection locked="0"/>
    </xf>
    <xf numFmtId="2" fontId="8" fillId="0" borderId="3" xfId="1" applyNumberFormat="1" applyFont="1" applyBorder="1" applyAlignment="1" applyProtection="1">
      <alignment horizontal="center" vertical="center"/>
      <protection locked="0"/>
    </xf>
    <xf numFmtId="2" fontId="8" fillId="0" borderId="4" xfId="1" applyNumberFormat="1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2" fontId="8" fillId="2" borderId="2" xfId="0" applyNumberFormat="1" applyFont="1" applyFill="1" applyBorder="1" applyAlignment="1" applyProtection="1">
      <alignment horizontal="center" vertic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10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3" xfId="1" applyNumberFormat="1" applyFont="1" applyBorder="1" applyAlignment="1" applyProtection="1">
      <alignment horizontal="center" vertical="center"/>
      <protection locked="0"/>
    </xf>
    <xf numFmtId="164" fontId="10" fillId="0" borderId="4" xfId="1" applyNumberFormat="1" applyFont="1" applyBorder="1" applyAlignment="1" applyProtection="1">
      <alignment horizontal="center" vertical="center"/>
      <protection locked="0"/>
    </xf>
    <xf numFmtId="164" fontId="10" fillId="0" borderId="2" xfId="1" applyNumberFormat="1" applyFont="1" applyFill="1" applyBorder="1" applyAlignment="1" applyProtection="1">
      <alignment horizontal="center" vertical="center"/>
      <protection locked="0"/>
    </xf>
    <xf numFmtId="164" fontId="10" fillId="0" borderId="3" xfId="1" applyNumberFormat="1" applyFont="1" applyFill="1" applyBorder="1" applyAlignment="1" applyProtection="1">
      <alignment horizontal="center" vertical="center"/>
      <protection locked="0"/>
    </xf>
    <xf numFmtId="164" fontId="10" fillId="0" borderId="4" xfId="1" applyNumberFormat="1" applyFont="1" applyFill="1" applyBorder="1" applyAlignment="1" applyProtection="1">
      <alignment horizontal="center" vertical="center"/>
      <protection locked="0"/>
    </xf>
    <xf numFmtId="164" fontId="10" fillId="6" borderId="2" xfId="1" applyNumberFormat="1" applyFont="1" applyFill="1" applyBorder="1" applyAlignment="1" applyProtection="1">
      <alignment horizontal="center" vertical="center"/>
      <protection locked="0"/>
    </xf>
    <xf numFmtId="164" fontId="10" fillId="6" borderId="3" xfId="1" applyNumberFormat="1" applyFont="1" applyFill="1" applyBorder="1" applyAlignment="1" applyProtection="1">
      <alignment horizontal="center" vertical="center"/>
      <protection locked="0"/>
    </xf>
    <xf numFmtId="164" fontId="10" fillId="6" borderId="4" xfId="1" applyNumberFormat="1" applyFont="1" applyFill="1" applyBorder="1" applyAlignment="1" applyProtection="1">
      <alignment horizontal="center" vertical="center"/>
      <protection locked="0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164" fontId="8" fillId="2" borderId="4" xfId="1" applyNumberFormat="1" applyFont="1" applyFill="1" applyBorder="1" applyAlignment="1" applyProtection="1">
      <alignment horizontal="center" vertical="center"/>
      <protection locked="0"/>
    </xf>
    <xf numFmtId="2" fontId="8" fillId="2" borderId="2" xfId="1" applyNumberFormat="1" applyFont="1" applyFill="1" applyBorder="1" applyAlignment="1" applyProtection="1">
      <alignment horizontal="center" vertical="center"/>
      <protection locked="0"/>
    </xf>
    <xf numFmtId="2" fontId="8" fillId="2" borderId="3" xfId="1" applyNumberFormat="1" applyFont="1" applyFill="1" applyBorder="1" applyAlignment="1" applyProtection="1">
      <alignment horizontal="center" vertical="center"/>
      <protection locked="0"/>
    </xf>
    <xf numFmtId="2" fontId="8" fillId="2" borderId="4" xfId="1" applyNumberFormat="1" applyFont="1" applyFill="1" applyBorder="1" applyAlignment="1" applyProtection="1">
      <alignment horizontal="center" vertical="center"/>
      <protection locked="0"/>
    </xf>
    <xf numFmtId="2" fontId="8" fillId="6" borderId="2" xfId="0" applyNumberFormat="1" applyFont="1" applyFill="1" applyBorder="1" applyAlignment="1" applyProtection="1">
      <alignment horizontal="center" vertical="center"/>
      <protection locked="0"/>
    </xf>
    <xf numFmtId="2" fontId="8" fillId="6" borderId="3" xfId="0" applyNumberFormat="1" applyFont="1" applyFill="1" applyBorder="1" applyAlignment="1" applyProtection="1">
      <alignment horizontal="center" vertical="center"/>
      <protection locked="0"/>
    </xf>
    <xf numFmtId="2" fontId="8" fillId="6" borderId="4" xfId="0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4" xfId="1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165" fontId="1" fillId="2" borderId="2" xfId="1" applyNumberFormat="1" applyFont="1" applyFill="1" applyBorder="1" applyAlignment="1" applyProtection="1">
      <alignment horizontal="center" vertical="center"/>
    </xf>
    <xf numFmtId="165" fontId="1" fillId="2" borderId="3" xfId="1" applyNumberFormat="1" applyFont="1" applyFill="1" applyBorder="1" applyAlignment="1" applyProtection="1">
      <alignment horizontal="center" vertical="center"/>
    </xf>
    <xf numFmtId="165" fontId="1" fillId="2" borderId="4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/>
      <protection locked="0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8" fillId="0" borderId="4" xfId="1" applyNumberFormat="1" applyFont="1" applyFill="1" applyBorder="1" applyAlignment="1" applyProtection="1">
      <alignment horizontal="center" vertical="center"/>
      <protection locked="0"/>
    </xf>
    <xf numFmtId="2" fontId="8" fillId="0" borderId="2" xfId="1" applyNumberFormat="1" applyFont="1" applyFill="1" applyBorder="1" applyAlignment="1" applyProtection="1">
      <alignment horizontal="center" vertical="center"/>
      <protection locked="0"/>
    </xf>
    <xf numFmtId="2" fontId="8" fillId="0" borderId="3" xfId="1" applyNumberFormat="1" applyFont="1" applyFill="1" applyBorder="1" applyAlignment="1" applyProtection="1">
      <alignment horizontal="center" vertical="center"/>
      <protection locked="0"/>
    </xf>
    <xf numFmtId="2" fontId="8" fillId="0" borderId="4" xfId="1" applyNumberFormat="1" applyFont="1" applyFill="1" applyBorder="1" applyAlignment="1" applyProtection="1">
      <alignment horizontal="center" vertical="center"/>
      <protection locked="0"/>
    </xf>
    <xf numFmtId="165" fontId="1" fillId="6" borderId="2" xfId="1" applyNumberFormat="1" applyFont="1" applyFill="1" applyBorder="1" applyAlignment="1">
      <alignment horizontal="center" vertical="center"/>
    </xf>
    <xf numFmtId="165" fontId="1" fillId="6" borderId="3" xfId="1" applyNumberFormat="1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 vertical="center"/>
    </xf>
    <xf numFmtId="164" fontId="10" fillId="6" borderId="2" xfId="0" applyNumberFormat="1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left" vertical="center"/>
      <protection locked="0"/>
    </xf>
    <xf numFmtId="2" fontId="10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9" fontId="0" fillId="6" borderId="10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5" fontId="0" fillId="6" borderId="10" xfId="1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4" fontId="0" fillId="2" borderId="2" xfId="0" quotePrefix="1" applyNumberFormat="1" applyFill="1" applyBorder="1" applyAlignment="1">
      <alignment horizontal="center" vertical="center"/>
    </xf>
    <xf numFmtId="164" fontId="0" fillId="2" borderId="3" xfId="0" quotePrefix="1" applyNumberFormat="1" applyFill="1" applyBorder="1" applyAlignment="1">
      <alignment horizontal="center" vertical="center"/>
    </xf>
    <xf numFmtId="164" fontId="0" fillId="2" borderId="4" xfId="0" quotePrefix="1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9" fontId="9" fillId="2" borderId="9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1" fillId="0" borderId="2" xfId="1" applyNumberFormat="1" applyFont="1" applyFill="1" applyBorder="1" applyAlignment="1">
      <alignment horizontal="center" vertical="center"/>
    </xf>
    <xf numFmtId="165" fontId="1" fillId="0" borderId="3" xfId="1" applyNumberFormat="1" applyFont="1" applyFill="1" applyBorder="1" applyAlignment="1">
      <alignment horizontal="center" vertical="center"/>
    </xf>
    <xf numFmtId="165" fontId="1" fillId="0" borderId="4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2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D9D9D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50802995952528E-2"/>
          <c:y val="1.3478566501878777E-2"/>
          <c:w val="0.92845657438354412"/>
          <c:h val="0.85900739788988489"/>
        </c:manualLayout>
      </c:layout>
      <c:scatterChart>
        <c:scatterStyle val="lineMarker"/>
        <c:varyColors val="0"/>
        <c:ser>
          <c:idx val="10"/>
          <c:order val="4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Diagram!$J$2:$J$6</c:f>
              <c:numCache>
                <c:formatCode>0.00</c:formatCode>
                <c:ptCount val="5"/>
                <c:pt idx="0">
                  <c:v>18</c:v>
                </c:pt>
                <c:pt idx="1">
                  <c:v>18.2</c:v>
                </c:pt>
                <c:pt idx="2">
                  <c:v>18.799999999999997</c:v>
                </c:pt>
                <c:pt idx="3">
                  <c:v>19.399999999999999</c:v>
                </c:pt>
                <c:pt idx="4">
                  <c:v>22.7</c:v>
                </c:pt>
              </c:numCache>
            </c:numRef>
          </c:xVal>
          <c:yVal>
            <c:numRef>
              <c:f>Diagram!$K$2:$K$6</c:f>
              <c:numCache>
                <c:formatCode>0.000</c:formatCode>
                <c:ptCount val="5"/>
                <c:pt idx="0">
                  <c:v>-3.3000000000000003</c:v>
                </c:pt>
                <c:pt idx="1">
                  <c:v>-3.3000000000000003</c:v>
                </c:pt>
                <c:pt idx="2" formatCode="General">
                  <c:v>0</c:v>
                </c:pt>
                <c:pt idx="3">
                  <c:v>3.3000000000000003</c:v>
                </c:pt>
                <c:pt idx="4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6-401C-8939-9859C826361B}"/>
            </c:ext>
          </c:extLst>
        </c:ser>
        <c:ser>
          <c:idx val="11"/>
          <c:order val="5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Diagram!$N$2:$N$6</c:f>
              <c:numCache>
                <c:formatCode>0.00</c:formatCode>
                <c:ptCount val="5"/>
                <c:pt idx="0">
                  <c:v>18</c:v>
                </c:pt>
                <c:pt idx="1">
                  <c:v>21.4</c:v>
                </c:pt>
                <c:pt idx="2">
                  <c:v>22</c:v>
                </c:pt>
                <c:pt idx="3">
                  <c:v>22.599999999999998</c:v>
                </c:pt>
                <c:pt idx="4">
                  <c:v>23</c:v>
                </c:pt>
              </c:numCache>
            </c:numRef>
          </c:xVal>
          <c:yVal>
            <c:numRef>
              <c:f>Diagram!$O$2:$O$6</c:f>
              <c:numCache>
                <c:formatCode>0.000</c:formatCode>
                <c:ptCount val="5"/>
                <c:pt idx="0">
                  <c:v>-3.3000000000000003</c:v>
                </c:pt>
                <c:pt idx="1">
                  <c:v>-3.3000000000000003</c:v>
                </c:pt>
                <c:pt idx="2" formatCode="General">
                  <c:v>0</c:v>
                </c:pt>
                <c:pt idx="3">
                  <c:v>3.3000000000000003</c:v>
                </c:pt>
                <c:pt idx="4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6-401C-8939-9859C826361B}"/>
            </c:ext>
          </c:extLst>
        </c:ser>
        <c:ser>
          <c:idx val="12"/>
          <c:order val="6"/>
          <c:tx>
            <c:strRef>
              <c:f>Diagram!$E$2</c:f>
              <c:strCache>
                <c:ptCount val="1"/>
                <c:pt idx="0">
                  <c:v>P2-(3%Un)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1501358261641054E-2"/>
                  <c:y val="2.7373827351496825E-2"/>
                </c:manualLayout>
              </c:layout>
              <c:tx>
                <c:rich>
                  <a:bodyPr/>
                  <a:lstStyle/>
                  <a:p>
                    <a:fld id="{F46D8450-F068-4F21-B150-72E9D21331BB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D28E45A0-FF4E-4755-BC12-EFA431831F4D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AF65461F-35F4-4626-9774-43CCC9BA0B73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de-DE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Diagram!$F$2</c:f>
              <c:numCache>
                <c:formatCode>0.00</c:formatCode>
                <c:ptCount val="1"/>
                <c:pt idx="0">
                  <c:v>18.2</c:v>
                </c:pt>
              </c:numCache>
            </c:numRef>
          </c:xVal>
          <c:yVal>
            <c:numRef>
              <c:f>Diagram!$G$2</c:f>
              <c:numCache>
                <c:formatCode>0.000</c:formatCode>
                <c:ptCount val="1"/>
                <c:pt idx="0">
                  <c:v>-3.3000000000000003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56-401C-8939-9859C826361B}"/>
            </c:ext>
          </c:extLst>
        </c:ser>
        <c:ser>
          <c:idx val="13"/>
          <c:order val="7"/>
          <c:tx>
            <c:strRef>
              <c:f>Diagram!$E$3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8.1625528043253268E-3"/>
                  <c:y val="-2.6504264856214443E-2"/>
                </c:manualLayout>
              </c:layout>
              <c:tx>
                <c:rich>
                  <a:bodyPr/>
                  <a:lstStyle/>
                  <a:p>
                    <a:fld id="{E17D65D7-4BF8-4054-87E5-DFA8D63AE7BC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ED4F154B-4204-45C0-B73C-99DCF2576F5C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0D14E175-5CB2-43FD-B1D7-CCEE347A8BF2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146-4EFE-A182-7BD25F1A95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Diagram!$F$3</c:f>
              <c:numCache>
                <c:formatCode>0.00</c:formatCode>
                <c:ptCount val="1"/>
                <c:pt idx="0">
                  <c:v>18.799999999999997</c:v>
                </c:pt>
              </c:numCache>
            </c:numRef>
          </c:xVal>
          <c:yVal>
            <c:numRef>
              <c:f>Diagram!$G$3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956-401C-8939-9859C826361B}"/>
            </c:ext>
          </c:extLst>
        </c:ser>
        <c:ser>
          <c:idx val="14"/>
          <c:order val="8"/>
          <c:tx>
            <c:strRef>
              <c:f>Diagram!$E$4</c:f>
              <c:strCache>
                <c:ptCount val="1"/>
                <c:pt idx="0">
                  <c:v>P2+(3%Un)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2.4487658412977267E-3"/>
                  <c:y val="-3.2720593222490782E-2"/>
                </c:manualLayout>
              </c:layout>
              <c:tx>
                <c:rich>
                  <a:bodyPr/>
                  <a:lstStyle/>
                  <a:p>
                    <a:fld id="{85F43B4F-D084-4F17-BAE3-95B684D687E6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B5AFEB14-02AC-4370-BD58-CA530667A1C3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2ED7D5E8-07EE-42D8-A0F4-D14EB7083B6C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Diagram!$F$4</c:f>
              <c:numCache>
                <c:formatCode>0.00</c:formatCode>
                <c:ptCount val="1"/>
                <c:pt idx="0">
                  <c:v>19.399999999999999</c:v>
                </c:pt>
              </c:numCache>
            </c:numRef>
          </c:xVal>
          <c:yVal>
            <c:numRef>
              <c:f>Diagram!$G$4</c:f>
              <c:numCache>
                <c:formatCode>0.000</c:formatCode>
                <c:ptCount val="1"/>
                <c:pt idx="0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956-401C-8939-9859C826361B}"/>
            </c:ext>
          </c:extLst>
        </c:ser>
        <c:ser>
          <c:idx val="15"/>
          <c:order val="9"/>
          <c:tx>
            <c:strRef>
              <c:f>Diagram!$E$5</c:f>
              <c:strCache>
                <c:ptCount val="1"/>
                <c:pt idx="0">
                  <c:v>P3-(3%Un)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8.9419159169651149E-3"/>
                  <c:y val="2.5454876836907295E-2"/>
                </c:manualLayout>
              </c:layout>
              <c:tx>
                <c:rich>
                  <a:bodyPr/>
                  <a:lstStyle/>
                  <a:p>
                    <a:fld id="{DE3623A4-0859-49FB-9466-954B5E013D7D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DC5014FD-0816-4BE2-A15B-35B89ED08B83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16E0AB83-7DDD-43E8-84E4-D178F2CEE448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Diagram!$F$5</c:f>
              <c:numCache>
                <c:formatCode>0.00</c:formatCode>
                <c:ptCount val="1"/>
                <c:pt idx="0">
                  <c:v>21.4</c:v>
                </c:pt>
              </c:numCache>
            </c:numRef>
          </c:xVal>
          <c:yVal>
            <c:numRef>
              <c:f>Diagram!$G$5</c:f>
              <c:numCache>
                <c:formatCode>0.000</c:formatCode>
                <c:ptCount val="1"/>
                <c:pt idx="0">
                  <c:v>-3.3000000000000003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956-401C-8939-9859C826361B}"/>
            </c:ext>
          </c:extLst>
        </c:ser>
        <c:ser>
          <c:idx val="16"/>
          <c:order val="10"/>
          <c:tx>
            <c:strRef>
              <c:f>Diagram!$E$6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1.306008448692045E-2"/>
                  <c:y val="-2.42955761181965E-2"/>
                </c:manualLayout>
              </c:layout>
              <c:tx>
                <c:rich>
                  <a:bodyPr/>
                  <a:lstStyle/>
                  <a:p>
                    <a:fld id="{A3A9C9EF-1855-4086-93A9-FACA4326445A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9E7CF2E5-5BE1-4D9F-8F2A-B902EC1CE917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24A3DB20-0FF1-480C-9E1C-835BF539CC6A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146-4EFE-A182-7BD25F1A95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Diagram!$F$6</c:f>
              <c:numCache>
                <c:formatCode>0.00</c:formatCode>
                <c:ptCount val="1"/>
                <c:pt idx="0">
                  <c:v>22</c:v>
                </c:pt>
              </c:numCache>
            </c:numRef>
          </c:xVal>
          <c:yVal>
            <c:numRef>
              <c:f>Diagram!$G$6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956-401C-8939-9859C826361B}"/>
            </c:ext>
          </c:extLst>
        </c:ser>
        <c:ser>
          <c:idx val="17"/>
          <c:order val="11"/>
          <c:tx>
            <c:strRef>
              <c:f>Diagram!$E$7</c:f>
              <c:strCache>
                <c:ptCount val="1"/>
                <c:pt idx="0">
                  <c:v>P3+(3%Un)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2.6701831201237174E-3"/>
                  <c:y val="-3.0162166448870251E-2"/>
                </c:manualLayout>
              </c:layout>
              <c:tx>
                <c:rich>
                  <a:bodyPr/>
                  <a:lstStyle/>
                  <a:p>
                    <a:fld id="{393EC158-CF80-4F40-B98B-5ACFD16693BD}" type="SERIESNAME">
                      <a:rPr lang="en-US" b="1"/>
                      <a:pPr/>
                      <a:t>[DATENREIHENNAME]</a:t>
                    </a:fld>
                    <a:r>
                      <a:rPr lang="en-US" baseline="0"/>
                      <a:t>; </a:t>
                    </a:r>
                    <a:fld id="{52341D59-7BC5-4E7A-BB20-86F318F1ADED}" type="XVALUE">
                      <a:rPr lang="en-US" baseline="0"/>
                      <a:pPr/>
                      <a:t>[X-WERT]</a:t>
                    </a:fld>
                    <a:r>
                      <a:rPr lang="en-US" baseline="0"/>
                      <a:t>; </a:t>
                    </a:r>
                    <a:fld id="{E8C6D873-7A8C-4380-82AA-6B7202600983}" type="YVALUE">
                      <a:rPr lang="en-US" baseline="0"/>
                      <a:pPr/>
                      <a:t>[Y-WERT]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956-401C-8939-9859C82636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Diagram!$F$7</c:f>
              <c:numCache>
                <c:formatCode>0.00</c:formatCode>
                <c:ptCount val="1"/>
                <c:pt idx="0">
                  <c:v>22.599999999999998</c:v>
                </c:pt>
              </c:numCache>
            </c:numRef>
          </c:xVal>
          <c:yVal>
            <c:numRef>
              <c:f>Diagram!$G$7</c:f>
              <c:numCache>
                <c:formatCode>0.000</c:formatCode>
                <c:ptCount val="1"/>
                <c:pt idx="0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956-401C-8939-9859C826361B}"/>
            </c:ext>
          </c:extLst>
        </c:ser>
        <c:ser>
          <c:idx val="6"/>
          <c:order val="0"/>
          <c:tx>
            <c:strRef>
              <c:f>Protokoll!$A$26:$D$26</c:f>
              <c:strCache>
                <c:ptCount val="1"/>
                <c:pt idx="0">
                  <c:v>kap.  -1,650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Protokoll!$Y$26</c:f>
              <c:numCache>
                <c:formatCode>0.000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Protokoll!$U$26</c:f>
              <c:numCache>
                <c:formatCode>0.000</c:formatCode>
                <c:ptCount val="1"/>
                <c:pt idx="0">
                  <c:v>-1.64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956-401C-8939-9859C826361B}"/>
            </c:ext>
          </c:extLst>
        </c:ser>
        <c:ser>
          <c:idx val="7"/>
          <c:order val="1"/>
          <c:tx>
            <c:strRef>
              <c:f>Protokoll!$A$27:$D$27</c:f>
              <c:strCache>
                <c:ptCount val="1"/>
                <c:pt idx="0">
                  <c:v>kap.  -3,300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Protokoll!$Y$27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Protokoll!$U$27</c:f>
              <c:numCache>
                <c:formatCode>0.00</c:formatCode>
                <c:ptCount val="1"/>
                <c:pt idx="0">
                  <c:v>-3.3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956-401C-8939-9859C826361B}"/>
            </c:ext>
          </c:extLst>
        </c:ser>
        <c:ser>
          <c:idx val="8"/>
          <c:order val="2"/>
          <c:tx>
            <c:strRef>
              <c:f>Protokoll!$A$29:$D$29</c:f>
              <c:strCache>
                <c:ptCount val="1"/>
                <c:pt idx="0">
                  <c:v>ind. 3,300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de-DE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Protokoll!$Y$29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Protokoll!$U$29</c:f>
              <c:numCache>
                <c:formatCode>0.000</c:formatCode>
                <c:ptCount val="1"/>
                <c:pt idx="0">
                  <c:v>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956-401C-8939-9859C826361B}"/>
            </c:ext>
          </c:extLst>
        </c:ser>
        <c:ser>
          <c:idx val="9"/>
          <c:order val="3"/>
          <c:tx>
            <c:strRef>
              <c:f>Protokoll!$A$30:$D$30</c:f>
              <c:strCache>
                <c:ptCount val="1"/>
                <c:pt idx="0">
                  <c:v>ind. 1,650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Protokoll!$Y$30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Protokoll!$U$30</c:f>
              <c:numCache>
                <c:formatCode>0.000</c:formatCode>
                <c:ptCount val="1"/>
                <c:pt idx="0">
                  <c:v>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956-401C-8939-9859C826361B}"/>
            </c:ext>
          </c:extLst>
        </c:ser>
        <c:ser>
          <c:idx val="1"/>
          <c:order val="13"/>
          <c:tx>
            <c:v>Qmax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Diagram!$R$2:$R$3</c:f>
            </c:numRef>
          </c:xVal>
          <c:yVal>
            <c:numRef>
              <c:f>Diagram!$S$2:$S$3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36-471B-899A-C886D79EE84C}"/>
            </c:ext>
          </c:extLst>
        </c:ser>
        <c:ser>
          <c:idx val="2"/>
          <c:order val="14"/>
          <c:tx>
            <c:v>-Qmax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Diagram!$R$4:$R$5</c:f>
            </c:numRef>
          </c:xVal>
          <c:yVal>
            <c:numRef>
              <c:f>Diagram!$T$4:$T$5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36-471B-899A-C886D79E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8112"/>
        <c:axId val="17198438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2"/>
                <c:tx>
                  <c:strRef>
                    <c:extLst>
                      <c:ext uri="{02D57815-91ED-43cb-92C2-25804820EDAC}">
                        <c15:formulaRef>
                          <c15:sqref>Diagram!$A$2</c15:sqref>
                        </c15:formulaRef>
                      </c:ext>
                    </c:extLst>
                    <c:strCache>
                      <c:ptCount val="1"/>
                      <c:pt idx="0">
                        <c:v>P1</c:v>
                      </c:pt>
                    </c:strCache>
                  </c:strRef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Diagram!$B$2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18.2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Diagram!$C$2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C940-448B-A5D2-7F52E09459F9}"/>
                  </c:ext>
                </c:extLst>
              </c15:ser>
            </c15:filteredScatterSeries>
          </c:ext>
        </c:extLst>
      </c:scatterChart>
      <c:valAx>
        <c:axId val="171978112"/>
        <c:scaling>
          <c:orientation val="minMax"/>
          <c:max val="23"/>
          <c:min val="18"/>
        </c:scaling>
        <c:delete val="0"/>
        <c:axPos val="b"/>
        <c:majorGridlines>
          <c:spPr>
            <a:ln w="15875"/>
          </c:spPr>
        </c:majorGridlines>
        <c:minorGridlines>
          <c:spPr>
            <a:ln w="9525"/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de-DE" sz="1200"/>
                  <a:t>Spannung [kV]</a:t>
                </a:r>
              </a:p>
            </c:rich>
          </c:tx>
          <c:layout>
            <c:manualLayout>
              <c:xMode val="edge"/>
              <c:yMode val="edge"/>
              <c:x val="0.47552391055950249"/>
              <c:y val="0.89899022924797822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28575"/>
        </c:spPr>
        <c:txPr>
          <a:bodyPr rot="0" vert="horz" anchor="ctr" anchorCtr="0"/>
          <a:lstStyle/>
          <a:p>
            <a:pPr>
              <a:defRPr>
                <a:ln w="0">
                  <a:noFill/>
                </a:ln>
                <a:solidFill>
                  <a:schemeClr val="tx1"/>
                </a:solidFill>
                <a:effectLst>
                  <a:glow rad="127000">
                    <a:schemeClr val="bg1"/>
                  </a:glow>
                </a:effectLst>
              </a:defRPr>
            </a:pPr>
            <a:endParaRPr lang="de-DE"/>
          </a:p>
        </c:txPr>
        <c:crossAx val="171984384"/>
        <c:crosses val="autoZero"/>
        <c:crossBetween val="midCat"/>
        <c:majorUnit val="0.5"/>
      </c:valAx>
      <c:valAx>
        <c:axId val="171984384"/>
        <c:scaling>
          <c:orientation val="minMax"/>
        </c:scaling>
        <c:delete val="0"/>
        <c:axPos val="l"/>
        <c:majorGridlines>
          <c:spPr>
            <a:ln w="15875"/>
          </c:spPr>
        </c:majorGridlines>
        <c:minorGridlines>
          <c:spPr>
            <a:ln w="9525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/>
                  <a:t>Blindleistung [MVar]</a:t>
                </a:r>
              </a:p>
            </c:rich>
          </c:tx>
          <c:overlay val="0"/>
        </c:title>
        <c:numFmt formatCode="0.000" sourceLinked="0"/>
        <c:majorTickMark val="out"/>
        <c:minorTickMark val="none"/>
        <c:tickLblPos val="nextTo"/>
        <c:crossAx val="171978112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9"/>
        <c:txPr>
          <a:bodyPr/>
          <a:lstStyle/>
          <a:p>
            <a:pPr>
              <a:defRPr lang="de-DE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</c:legend>
    <c:plotVisOnly val="1"/>
    <c:dispBlanksAs val="gap"/>
    <c:showDLblsOverMax val="0"/>
  </c:chart>
  <c:printSettings>
    <c:headerFooter>
      <c:oddHeader>&amp;L&amp;I&amp;Z&amp;"-,Fett"&amp;16Protokoll der Funktionsprüfung der 
Wirk- und Blindleistungsanpassung von Erzeugungsanlagen</c:oddHeader>
      <c:oddFooter>&amp;LBayernwerk Netz GmbH - Netzsteuerung</c:oddFooter>
    </c:headerFooter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Protokoll!$U$14:$U$18</c:f>
              <c:numCache>
                <c:formatCode>0.0%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4-4373-A288-5E117137E4EC}"/>
            </c:ext>
          </c:extLst>
        </c:ser>
        <c:ser>
          <c:idx val="1"/>
          <c:order val="1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Protokoll!$V$14:$V$18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364-4373-A288-5E117137E4EC}"/>
            </c:ext>
          </c:extLst>
        </c:ser>
        <c:ser>
          <c:idx val="2"/>
          <c:order val="2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Protokoll!$W$14:$W$18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64-4373-A288-5E117137E4EC}"/>
            </c:ext>
          </c:extLst>
        </c:ser>
        <c:ser>
          <c:idx val="3"/>
          <c:order val="3"/>
          <c:tx>
            <c:strRef>
              <c:f>Protokoll!$U$12</c:f>
              <c:strCache>
                <c:ptCount val="1"/>
                <c:pt idx="0">
                  <c:v>Pakt/Pinst [%]</c:v>
                </c:pt>
              </c:strCache>
            </c:strRef>
          </c:tx>
          <c:invertIfNegative val="0"/>
          <c:cat>
            <c:strRef>
              <c:f>Protokoll!$A$14:$D$18</c:f>
              <c:strCache>
                <c:ptCount val="5"/>
                <c:pt idx="0">
                  <c:v>60%</c:v>
                </c:pt>
                <c:pt idx="1">
                  <c:v>30%</c:v>
                </c:pt>
                <c:pt idx="2">
                  <c:v>100%</c:v>
                </c:pt>
                <c:pt idx="3">
                  <c:v>0%</c:v>
                </c:pt>
                <c:pt idx="4">
                  <c:v>100%</c:v>
                </c:pt>
              </c:strCache>
            </c:strRef>
          </c:cat>
          <c:val>
            <c:numRef>
              <c:f>Protokoll!$X$14:$X$18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2364-4373-A288-5E117137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2106496"/>
        <c:axId val="172108416"/>
      </c:barChart>
      <c:catAx>
        <c:axId val="1721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Sollwert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72108416"/>
        <c:crosses val="autoZero"/>
        <c:auto val="1"/>
        <c:lblAlgn val="ctr"/>
        <c:lblOffset val="100"/>
        <c:noMultiLvlLbl val="0"/>
      </c:catAx>
      <c:valAx>
        <c:axId val="17210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Messwert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72106496"/>
        <c:crosses val="autoZero"/>
        <c:crossBetween val="between"/>
      </c:valAx>
    </c:plotArea>
    <c:plotVisOnly val="1"/>
    <c:dispBlanksAs val="gap"/>
    <c:showDLblsOverMax val="0"/>
  </c:chart>
  <c:spPr>
    <a:ln w="19050"/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scatterChart>
        <c:scatterStyle val="lineMarker"/>
        <c:varyColors val="0"/>
        <c:ser>
          <c:idx val="10"/>
          <c:order val="4"/>
          <c:tx>
            <c:v>gelb mitte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Diagram!$J$2:$J$6</c:f>
              <c:numCache>
                <c:formatCode>0.00</c:formatCode>
                <c:ptCount val="5"/>
                <c:pt idx="0">
                  <c:v>18</c:v>
                </c:pt>
                <c:pt idx="1">
                  <c:v>18.2</c:v>
                </c:pt>
                <c:pt idx="2">
                  <c:v>18.799999999999997</c:v>
                </c:pt>
                <c:pt idx="3">
                  <c:v>19.399999999999999</c:v>
                </c:pt>
                <c:pt idx="4">
                  <c:v>22.7</c:v>
                </c:pt>
              </c:numCache>
            </c:numRef>
          </c:xVal>
          <c:yVal>
            <c:numRef>
              <c:f>Diagram!$K$2:$K$6</c:f>
              <c:numCache>
                <c:formatCode>0.000</c:formatCode>
                <c:ptCount val="5"/>
                <c:pt idx="0">
                  <c:v>-3.3000000000000003</c:v>
                </c:pt>
                <c:pt idx="1">
                  <c:v>-3.3000000000000003</c:v>
                </c:pt>
                <c:pt idx="2" formatCode="General">
                  <c:v>0</c:v>
                </c:pt>
                <c:pt idx="3">
                  <c:v>3.3000000000000003</c:v>
                </c:pt>
                <c:pt idx="4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65-4266-829C-417A905A3891}"/>
            </c:ext>
          </c:extLst>
        </c:ser>
        <c:ser>
          <c:idx val="11"/>
          <c:order val="5"/>
          <c:tx>
            <c:v>gelb rechts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Diagram!$N$2:$N$6</c:f>
              <c:numCache>
                <c:formatCode>0.00</c:formatCode>
                <c:ptCount val="5"/>
                <c:pt idx="0">
                  <c:v>18</c:v>
                </c:pt>
                <c:pt idx="1">
                  <c:v>21.4</c:v>
                </c:pt>
                <c:pt idx="2">
                  <c:v>22</c:v>
                </c:pt>
                <c:pt idx="3">
                  <c:v>22.599999999999998</c:v>
                </c:pt>
                <c:pt idx="4">
                  <c:v>23</c:v>
                </c:pt>
              </c:numCache>
            </c:numRef>
          </c:xVal>
          <c:yVal>
            <c:numRef>
              <c:f>Diagram!$O$2:$O$6</c:f>
              <c:numCache>
                <c:formatCode>0.000</c:formatCode>
                <c:ptCount val="5"/>
                <c:pt idx="0">
                  <c:v>-3.3000000000000003</c:v>
                </c:pt>
                <c:pt idx="1">
                  <c:v>-3.3000000000000003</c:v>
                </c:pt>
                <c:pt idx="2" formatCode="General">
                  <c:v>0</c:v>
                </c:pt>
                <c:pt idx="3">
                  <c:v>3.3000000000000003</c:v>
                </c:pt>
                <c:pt idx="4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65-4266-829C-417A905A3891}"/>
            </c:ext>
          </c:extLst>
        </c:ser>
        <c:ser>
          <c:idx val="12"/>
          <c:order val="6"/>
          <c:tx>
            <c:strRef>
              <c:f>Diagram!$E$2</c:f>
              <c:strCache>
                <c:ptCount val="1"/>
                <c:pt idx="0">
                  <c:v>P2-(3%Un)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8327605956471937E-2"/>
                  <c:y val="3.2586544109329894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Diagram!$F$2</c:f>
              <c:numCache>
                <c:formatCode>0.00</c:formatCode>
                <c:ptCount val="1"/>
                <c:pt idx="0">
                  <c:v>18.2</c:v>
                </c:pt>
              </c:numCache>
            </c:numRef>
          </c:xVal>
          <c:yVal>
            <c:numRef>
              <c:f>Diagram!$G$2</c:f>
              <c:numCache>
                <c:formatCode>0.000</c:formatCode>
                <c:ptCount val="1"/>
                <c:pt idx="0">
                  <c:v>-3.3000000000000003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65-4266-829C-417A905A3891}"/>
            </c:ext>
          </c:extLst>
        </c:ser>
        <c:ser>
          <c:idx val="13"/>
          <c:order val="7"/>
          <c:tx>
            <c:strRef>
              <c:f>Diagram!$E$3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1.1554015020219442E-2"/>
                  <c:y val="-2.4439908081997495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A5-4723-B407-D0FB424121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Diagram!$F$3</c:f>
              <c:numCache>
                <c:formatCode>0.00</c:formatCode>
                <c:ptCount val="1"/>
                <c:pt idx="0">
                  <c:v>18.799999999999997</c:v>
                </c:pt>
              </c:numCache>
            </c:numRef>
          </c:xVal>
          <c:yVal>
            <c:numRef>
              <c:f>Diagram!$G$3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65-4266-829C-417A905A3891}"/>
            </c:ext>
          </c:extLst>
        </c:ser>
        <c:ser>
          <c:idx val="14"/>
          <c:order val="8"/>
          <c:tx>
            <c:strRef>
              <c:f>Diagram!$E$4</c:f>
              <c:strCache>
                <c:ptCount val="1"/>
                <c:pt idx="0">
                  <c:v>P2+(3%Un)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8.7056128293241775E-2"/>
                  <c:y val="-3.8017634794218332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Diagram!$F$4</c:f>
              <c:numCache>
                <c:formatCode>0.00</c:formatCode>
                <c:ptCount val="1"/>
                <c:pt idx="0">
                  <c:v>19.399999999999999</c:v>
                </c:pt>
              </c:numCache>
            </c:numRef>
          </c:xVal>
          <c:yVal>
            <c:numRef>
              <c:f>Diagram!$G$4</c:f>
              <c:numCache>
                <c:formatCode>0.000</c:formatCode>
                <c:ptCount val="1"/>
                <c:pt idx="0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65-4266-829C-417A905A3891}"/>
            </c:ext>
          </c:extLst>
        </c:ser>
        <c:ser>
          <c:idx val="15"/>
          <c:order val="9"/>
          <c:tx>
            <c:strRef>
              <c:f>Diagram!$E$5</c:f>
              <c:strCache>
                <c:ptCount val="1"/>
                <c:pt idx="0">
                  <c:v>P3-(3%Un)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1.832760595647202E-2"/>
                  <c:y val="3.2586544109329894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4-4347-A782-62D6B1132C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Diagram!$F$5</c:f>
              <c:numCache>
                <c:formatCode>0.00</c:formatCode>
                <c:ptCount val="1"/>
                <c:pt idx="0">
                  <c:v>21.4</c:v>
                </c:pt>
              </c:numCache>
            </c:numRef>
          </c:xVal>
          <c:yVal>
            <c:numRef>
              <c:f>Diagram!$G$5</c:f>
              <c:numCache>
                <c:formatCode>0.000</c:formatCode>
                <c:ptCount val="1"/>
                <c:pt idx="0">
                  <c:v>-3.3000000000000003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65-4266-829C-417A905A3891}"/>
            </c:ext>
          </c:extLst>
        </c:ser>
        <c:ser>
          <c:idx val="16"/>
          <c:order val="10"/>
          <c:tx>
            <c:strRef>
              <c:f>Diagram!$E$6</c:f>
              <c:strCache>
                <c:ptCount val="1"/>
                <c:pt idx="0">
                  <c:v>P3</c:v>
                </c:pt>
              </c:strCache>
              <c:extLst xmlns:c15="http://schemas.microsoft.com/office/drawing/2012/chart"/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9.2432120161755355E-3"/>
                  <c:y val="-1.3577726712220881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A5-4723-B407-D0FB424121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Diagram!$F$6</c:f>
              <c:numCache>
                <c:formatCode>0.00</c:formatCode>
                <c:ptCount val="1"/>
                <c:pt idx="0">
                  <c:v>22</c:v>
                </c:pt>
              </c:numCache>
              <c:extLst xmlns:c15="http://schemas.microsoft.com/office/drawing/2012/chart"/>
            </c:numRef>
          </c:xVal>
          <c:yVal>
            <c:numRef>
              <c:f>Diagram!$G$6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D65-4266-829C-417A905A3891}"/>
            </c:ext>
          </c:extLst>
        </c:ser>
        <c:ser>
          <c:idx val="17"/>
          <c:order val="11"/>
          <c:tx>
            <c:strRef>
              <c:f>Diagram!$E$7</c:f>
              <c:strCache>
                <c:ptCount val="1"/>
                <c:pt idx="0">
                  <c:v>P3+(3%Un)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layout>
                <c:manualLayout>
                  <c:x val="-3.8314180098166762E-3"/>
                  <c:y val="-3.5512510088781285E-2"/>
                </c:manualLayout>
              </c:layout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5-4243-8699-DE827A3319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Diagram!$F$7</c:f>
              <c:numCache>
                <c:formatCode>0.00</c:formatCode>
                <c:ptCount val="1"/>
                <c:pt idx="0">
                  <c:v>22.599999999999998</c:v>
                </c:pt>
              </c:numCache>
            </c:numRef>
          </c:xVal>
          <c:yVal>
            <c:numRef>
              <c:f>Diagram!$G$7</c:f>
              <c:numCache>
                <c:formatCode>0.000</c:formatCode>
                <c:ptCount val="1"/>
                <c:pt idx="0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65-4266-829C-417A905A3891}"/>
            </c:ext>
          </c:extLst>
        </c:ser>
        <c:ser>
          <c:idx val="6"/>
          <c:order val="0"/>
          <c:tx>
            <c:strRef>
              <c:f>Protokoll!$A$26:$D$26</c:f>
              <c:strCache>
                <c:ptCount val="1"/>
                <c:pt idx="0">
                  <c:v>kap.  -1,650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Protokoll!$Y$26</c:f>
              <c:numCache>
                <c:formatCode>0.000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Protokoll!$U$26</c:f>
              <c:numCache>
                <c:formatCode>0.000</c:formatCode>
                <c:ptCount val="1"/>
                <c:pt idx="0">
                  <c:v>-1.64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65-4266-829C-417A905A3891}"/>
            </c:ext>
          </c:extLst>
        </c:ser>
        <c:ser>
          <c:idx val="7"/>
          <c:order val="1"/>
          <c:tx>
            <c:strRef>
              <c:f>Protokoll!$A$27:$D$27</c:f>
              <c:strCache>
                <c:ptCount val="1"/>
                <c:pt idx="0">
                  <c:v>kap.  -3,300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Protokoll!$Y$27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Protokoll!$U$27</c:f>
              <c:numCache>
                <c:formatCode>0.00</c:formatCode>
                <c:ptCount val="1"/>
                <c:pt idx="0">
                  <c:v>-3.3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D65-4266-829C-417A905A3891}"/>
            </c:ext>
          </c:extLst>
        </c:ser>
        <c:ser>
          <c:idx val="8"/>
          <c:order val="2"/>
          <c:tx>
            <c:strRef>
              <c:f>Protokoll!$A$29:$D$29</c:f>
              <c:strCache>
                <c:ptCount val="1"/>
                <c:pt idx="0">
                  <c:v>ind. 3,300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Protokoll!$Y$29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Protokoll!$U$29</c:f>
              <c:numCache>
                <c:formatCode>0.000</c:formatCode>
                <c:ptCount val="1"/>
                <c:pt idx="0">
                  <c:v>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D65-4266-829C-417A905A3891}"/>
            </c:ext>
          </c:extLst>
        </c:ser>
        <c:ser>
          <c:idx val="9"/>
          <c:order val="3"/>
          <c:tx>
            <c:strRef>
              <c:f>Protokoll!$A$30:$D$30</c:f>
              <c:strCache>
                <c:ptCount val="1"/>
                <c:pt idx="0">
                  <c:v>ind. 1,650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Protokoll!$Y$30</c:f>
              <c:numCache>
                <c:formatCode>0.00</c:formatCode>
                <c:ptCount val="1"/>
                <c:pt idx="0">
                  <c:v>20</c:v>
                </c:pt>
              </c:numCache>
            </c:numRef>
          </c:xVal>
          <c:yVal>
            <c:numRef>
              <c:f>Protokoll!$U$30</c:f>
              <c:numCache>
                <c:formatCode>0.000</c:formatCode>
                <c:ptCount val="1"/>
                <c:pt idx="0">
                  <c:v>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D65-4266-829C-417A905A3891}"/>
            </c:ext>
          </c:extLst>
        </c:ser>
        <c:ser>
          <c:idx val="0"/>
          <c:order val="12"/>
          <c:tx>
            <c:strRef>
              <c:f>Diagram!$A$2</c:f>
              <c:strCache>
                <c:ptCount val="1"/>
                <c:pt idx="0">
                  <c:v>P1</c:v>
                </c:pt>
              </c:strCache>
            </c:strRef>
          </c:tx>
          <c:marker>
            <c:symbol val="none"/>
          </c:marker>
          <c:xVal>
            <c:numRef>
              <c:f>Diagram!$D$2</c:f>
              <c:numCache>
                <c:formatCode>0.00</c:formatCode>
                <c:ptCount val="1"/>
              </c:numCache>
            </c:numRef>
          </c:xVal>
          <c:yVal>
            <c:numRef>
              <c:f>Diagram!$C$2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E9-4F1A-96B8-EDE212B1CE96}"/>
            </c:ext>
          </c:extLst>
        </c:ser>
        <c:ser>
          <c:idx val="1"/>
          <c:order val="13"/>
          <c:tx>
            <c:v>Qmax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Diagram!$R$2:$R$3</c:f>
            </c:numRef>
          </c:xVal>
          <c:yVal>
            <c:numRef>
              <c:f>Diagram!$S$2:$S$3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4C-4C68-A5E0-C52A4BAB35A3}"/>
            </c:ext>
          </c:extLst>
        </c:ser>
        <c:ser>
          <c:idx val="2"/>
          <c:order val="14"/>
          <c:tx>
            <c:v>-Qmax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Diagram!$R$4:$R$5</c:f>
            </c:numRef>
          </c:xVal>
          <c:yVal>
            <c:numRef>
              <c:f>Diagram!$T$4:$T$5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4C-4C68-A5E0-C52A4BAB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17472"/>
        <c:axId val="172219392"/>
        <c:extLst/>
      </c:scatterChart>
      <c:valAx>
        <c:axId val="172217472"/>
        <c:scaling>
          <c:orientation val="minMax"/>
          <c:max val="23"/>
          <c:min val="18"/>
        </c:scaling>
        <c:delete val="0"/>
        <c:axPos val="b"/>
        <c:majorGridlines/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Spannung [kV]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2219392"/>
        <c:crosses val="autoZero"/>
        <c:crossBetween val="midCat"/>
      </c:valAx>
      <c:valAx>
        <c:axId val="172219392"/>
        <c:scaling>
          <c:orientation val="minMax"/>
        </c:scaling>
        <c:delete val="0"/>
        <c:axPos val="l"/>
        <c:majorGridlines>
          <c:spPr>
            <a:ln w="6350"/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Blindleistung [MVar]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221747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9"/>
        <c:txPr>
          <a:bodyPr/>
          <a:lstStyle/>
          <a:p>
            <a:pPr>
              <a:defRPr lang="de-DE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Wertetabelle!$H$1</c:f>
              <c:strCache>
                <c:ptCount val="1"/>
                <c:pt idx="0">
                  <c:v>Qind-Grenze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Wertetabelle!$E$2:$E$497</c:f>
              <c:numCache>
                <c:formatCode>0.00</c:formatCode>
                <c:ptCount val="496"/>
                <c:pt idx="0">
                  <c:v>18.011432350066698</c:v>
                </c:pt>
                <c:pt idx="1">
                  <c:v>18.021516876545899</c:v>
                </c:pt>
                <c:pt idx="2">
                  <c:v>18.0316014030251</c:v>
                </c:pt>
                <c:pt idx="3">
                  <c:v>18.0416859295043</c:v>
                </c:pt>
                <c:pt idx="4">
                  <c:v>18.051770455983501</c:v>
                </c:pt>
                <c:pt idx="5">
                  <c:v>18.061854982462702</c:v>
                </c:pt>
                <c:pt idx="6">
                  <c:v>18.071939508941899</c:v>
                </c:pt>
                <c:pt idx="7">
                  <c:v>18.082024035421099</c:v>
                </c:pt>
                <c:pt idx="8">
                  <c:v>18.0921085619003</c:v>
                </c:pt>
                <c:pt idx="9">
                  <c:v>18.102193088379501</c:v>
                </c:pt>
                <c:pt idx="10">
                  <c:v>18.112277614858701</c:v>
                </c:pt>
                <c:pt idx="11">
                  <c:v>18.122362141337899</c:v>
                </c:pt>
                <c:pt idx="12">
                  <c:v>18.132446667817099</c:v>
                </c:pt>
                <c:pt idx="13">
                  <c:v>18.1425311942963</c:v>
                </c:pt>
                <c:pt idx="14">
                  <c:v>18.152615720775501</c:v>
                </c:pt>
                <c:pt idx="15">
                  <c:v>18.162700247254701</c:v>
                </c:pt>
                <c:pt idx="16">
                  <c:v>18.172784773733898</c:v>
                </c:pt>
                <c:pt idx="17">
                  <c:v>18.182869300213099</c:v>
                </c:pt>
                <c:pt idx="18">
                  <c:v>18.1929538266923</c:v>
                </c:pt>
                <c:pt idx="19">
                  <c:v>18.2030383531715</c:v>
                </c:pt>
                <c:pt idx="20">
                  <c:v>18.213122879650701</c:v>
                </c:pt>
                <c:pt idx="21">
                  <c:v>18.223207406129902</c:v>
                </c:pt>
                <c:pt idx="22">
                  <c:v>18.233291932609099</c:v>
                </c:pt>
                <c:pt idx="23">
                  <c:v>18.243376459088299</c:v>
                </c:pt>
                <c:pt idx="24">
                  <c:v>18.2534609855675</c:v>
                </c:pt>
                <c:pt idx="25">
                  <c:v>18.263545512046701</c:v>
                </c:pt>
                <c:pt idx="26">
                  <c:v>18.273630038525901</c:v>
                </c:pt>
                <c:pt idx="27">
                  <c:v>18.283714565005099</c:v>
                </c:pt>
                <c:pt idx="28">
                  <c:v>18.293799091484299</c:v>
                </c:pt>
                <c:pt idx="29">
                  <c:v>18.3038836179635</c:v>
                </c:pt>
                <c:pt idx="30">
                  <c:v>18.3139681444427</c:v>
                </c:pt>
                <c:pt idx="31">
                  <c:v>18.324052670921901</c:v>
                </c:pt>
                <c:pt idx="32">
                  <c:v>18.334137197401098</c:v>
                </c:pt>
                <c:pt idx="33">
                  <c:v>18.344221723880299</c:v>
                </c:pt>
                <c:pt idx="34">
                  <c:v>18.3543062503595</c:v>
                </c:pt>
                <c:pt idx="35">
                  <c:v>18.3643907768387</c:v>
                </c:pt>
                <c:pt idx="36">
                  <c:v>18.374475303317901</c:v>
                </c:pt>
                <c:pt idx="37">
                  <c:v>18.384559829797102</c:v>
                </c:pt>
                <c:pt idx="38">
                  <c:v>18.394644356276402</c:v>
                </c:pt>
                <c:pt idx="39">
                  <c:v>18.404728882755599</c:v>
                </c:pt>
                <c:pt idx="40">
                  <c:v>18.414813409234799</c:v>
                </c:pt>
                <c:pt idx="41">
                  <c:v>18.424897935714</c:v>
                </c:pt>
                <c:pt idx="42">
                  <c:v>18.434982462193201</c:v>
                </c:pt>
                <c:pt idx="43">
                  <c:v>18.445066988672401</c:v>
                </c:pt>
                <c:pt idx="44">
                  <c:v>18.455151515151599</c:v>
                </c:pt>
                <c:pt idx="45">
                  <c:v>18.465236041630799</c:v>
                </c:pt>
                <c:pt idx="46">
                  <c:v>18.47532056811</c:v>
                </c:pt>
                <c:pt idx="47">
                  <c:v>18.4854050945893</c:v>
                </c:pt>
                <c:pt idx="48">
                  <c:v>18.495489621068501</c:v>
                </c:pt>
                <c:pt idx="49">
                  <c:v>18.505574147547701</c:v>
                </c:pt>
                <c:pt idx="50">
                  <c:v>18.515658674026898</c:v>
                </c:pt>
                <c:pt idx="51">
                  <c:v>18.525743200506099</c:v>
                </c:pt>
                <c:pt idx="52">
                  <c:v>18.5358277269853</c:v>
                </c:pt>
                <c:pt idx="53">
                  <c:v>18.5459122534645</c:v>
                </c:pt>
                <c:pt idx="54">
                  <c:v>18.555996779943701</c:v>
                </c:pt>
                <c:pt idx="55">
                  <c:v>18.566081306423001</c:v>
                </c:pt>
                <c:pt idx="56">
                  <c:v>18.576165832902198</c:v>
                </c:pt>
                <c:pt idx="57">
                  <c:v>18.586250359381399</c:v>
                </c:pt>
                <c:pt idx="58">
                  <c:v>18.5963348858606</c:v>
                </c:pt>
                <c:pt idx="59">
                  <c:v>18.6064194123398</c:v>
                </c:pt>
                <c:pt idx="60">
                  <c:v>18.616503938819001</c:v>
                </c:pt>
                <c:pt idx="61">
                  <c:v>18.626588465298202</c:v>
                </c:pt>
                <c:pt idx="62">
                  <c:v>18.636672991777399</c:v>
                </c:pt>
                <c:pt idx="63">
                  <c:v>18.646757518256599</c:v>
                </c:pt>
                <c:pt idx="64">
                  <c:v>18.6568420447359</c:v>
                </c:pt>
                <c:pt idx="65">
                  <c:v>18.6669265712151</c:v>
                </c:pt>
                <c:pt idx="66">
                  <c:v>18.677011097694301</c:v>
                </c:pt>
                <c:pt idx="67">
                  <c:v>18.687095624173502</c:v>
                </c:pt>
                <c:pt idx="68">
                  <c:v>18.697180150652699</c:v>
                </c:pt>
                <c:pt idx="69">
                  <c:v>18.707264677131899</c:v>
                </c:pt>
                <c:pt idx="70">
                  <c:v>18.7173492036111</c:v>
                </c:pt>
                <c:pt idx="71">
                  <c:v>18.727433730090301</c:v>
                </c:pt>
                <c:pt idx="72">
                  <c:v>18.737518256569501</c:v>
                </c:pt>
                <c:pt idx="73">
                  <c:v>18.747602783048801</c:v>
                </c:pt>
                <c:pt idx="74">
                  <c:v>18.757687309527999</c:v>
                </c:pt>
                <c:pt idx="75">
                  <c:v>18.767771836007199</c:v>
                </c:pt>
                <c:pt idx="76">
                  <c:v>18.7778563624864</c:v>
                </c:pt>
                <c:pt idx="77">
                  <c:v>18.787940888965601</c:v>
                </c:pt>
                <c:pt idx="78">
                  <c:v>18.798025415444801</c:v>
                </c:pt>
                <c:pt idx="79">
                  <c:v>18.808109941923998</c:v>
                </c:pt>
                <c:pt idx="80">
                  <c:v>18.818194468403199</c:v>
                </c:pt>
                <c:pt idx="81">
                  <c:v>18.8282789948824</c:v>
                </c:pt>
                <c:pt idx="82">
                  <c:v>18.8383635213617</c:v>
                </c:pt>
                <c:pt idx="83">
                  <c:v>18.8484480478409</c:v>
                </c:pt>
                <c:pt idx="84">
                  <c:v>18.858532574320101</c:v>
                </c:pt>
                <c:pt idx="85">
                  <c:v>18.868617100799302</c:v>
                </c:pt>
                <c:pt idx="86">
                  <c:v>18.878701627278499</c:v>
                </c:pt>
                <c:pt idx="87">
                  <c:v>18.8887861537577</c:v>
                </c:pt>
                <c:pt idx="88">
                  <c:v>18.8988706802369</c:v>
                </c:pt>
                <c:pt idx="89">
                  <c:v>18.908955206716101</c:v>
                </c:pt>
                <c:pt idx="90">
                  <c:v>18.919039733195401</c:v>
                </c:pt>
                <c:pt idx="91">
                  <c:v>18.929124259674602</c:v>
                </c:pt>
                <c:pt idx="92">
                  <c:v>18.939208786153799</c:v>
                </c:pt>
                <c:pt idx="93">
                  <c:v>18.949293312632999</c:v>
                </c:pt>
                <c:pt idx="94">
                  <c:v>18.9593778391122</c:v>
                </c:pt>
                <c:pt idx="95">
                  <c:v>18.969462365591401</c:v>
                </c:pt>
                <c:pt idx="96">
                  <c:v>18.5</c:v>
                </c:pt>
                <c:pt idx="97">
                  <c:v>19</c:v>
                </c:pt>
                <c:pt idx="98">
                  <c:v>19.010000000000002</c:v>
                </c:pt>
                <c:pt idx="99">
                  <c:v>19.02</c:v>
                </c:pt>
                <c:pt idx="100">
                  <c:v>19.03</c:v>
                </c:pt>
                <c:pt idx="101">
                  <c:v>19.04</c:v>
                </c:pt>
                <c:pt idx="102">
                  <c:v>19.05</c:v>
                </c:pt>
                <c:pt idx="103">
                  <c:v>19.059999999999999</c:v>
                </c:pt>
                <c:pt idx="104">
                  <c:v>19.07</c:v>
                </c:pt>
                <c:pt idx="105">
                  <c:v>19.079999999999998</c:v>
                </c:pt>
                <c:pt idx="106">
                  <c:v>19.09</c:v>
                </c:pt>
                <c:pt idx="107">
                  <c:v>19.100000000000001</c:v>
                </c:pt>
                <c:pt idx="108">
                  <c:v>19.11</c:v>
                </c:pt>
                <c:pt idx="109">
                  <c:v>19.12</c:v>
                </c:pt>
                <c:pt idx="110">
                  <c:v>19.13</c:v>
                </c:pt>
                <c:pt idx="111">
                  <c:v>19.14</c:v>
                </c:pt>
                <c:pt idx="112">
                  <c:v>19.149999999999999</c:v>
                </c:pt>
                <c:pt idx="113">
                  <c:v>19.16</c:v>
                </c:pt>
                <c:pt idx="114">
                  <c:v>19.170000000000002</c:v>
                </c:pt>
                <c:pt idx="115">
                  <c:v>19.18</c:v>
                </c:pt>
                <c:pt idx="116">
                  <c:v>19.190000000000001</c:v>
                </c:pt>
                <c:pt idx="117">
                  <c:v>19.2</c:v>
                </c:pt>
                <c:pt idx="118">
                  <c:v>19.21</c:v>
                </c:pt>
                <c:pt idx="119">
                  <c:v>19.22</c:v>
                </c:pt>
                <c:pt idx="120">
                  <c:v>19.23</c:v>
                </c:pt>
                <c:pt idx="121">
                  <c:v>19.239999999999998</c:v>
                </c:pt>
                <c:pt idx="122">
                  <c:v>19.25</c:v>
                </c:pt>
                <c:pt idx="123">
                  <c:v>19.260000000000002</c:v>
                </c:pt>
                <c:pt idx="124">
                  <c:v>19.2699999999999</c:v>
                </c:pt>
                <c:pt idx="125">
                  <c:v>19.279999999999902</c:v>
                </c:pt>
                <c:pt idx="126">
                  <c:v>19.2899999999999</c:v>
                </c:pt>
                <c:pt idx="127">
                  <c:v>19.299999999999901</c:v>
                </c:pt>
                <c:pt idx="128">
                  <c:v>19.309999999999899</c:v>
                </c:pt>
                <c:pt idx="129">
                  <c:v>19.319999999999901</c:v>
                </c:pt>
                <c:pt idx="130">
                  <c:v>19.329999999999899</c:v>
                </c:pt>
                <c:pt idx="131">
                  <c:v>19.3399999999999</c:v>
                </c:pt>
                <c:pt idx="132">
                  <c:v>19.349999999999898</c:v>
                </c:pt>
                <c:pt idx="133">
                  <c:v>19.3599999999999</c:v>
                </c:pt>
                <c:pt idx="134">
                  <c:v>19.369999999999902</c:v>
                </c:pt>
                <c:pt idx="135">
                  <c:v>19.3799999999999</c:v>
                </c:pt>
                <c:pt idx="136">
                  <c:v>19.389999999999901</c:v>
                </c:pt>
                <c:pt idx="137">
                  <c:v>19.399999999999899</c:v>
                </c:pt>
                <c:pt idx="138">
                  <c:v>19.409999999999901</c:v>
                </c:pt>
                <c:pt idx="139">
                  <c:v>19.419999999999899</c:v>
                </c:pt>
                <c:pt idx="140">
                  <c:v>19.4299999999999</c:v>
                </c:pt>
                <c:pt idx="141">
                  <c:v>19.439999999999898</c:v>
                </c:pt>
                <c:pt idx="142">
                  <c:v>19.4499999999999</c:v>
                </c:pt>
                <c:pt idx="143">
                  <c:v>19.459999999999901</c:v>
                </c:pt>
                <c:pt idx="144">
                  <c:v>19.469999999999899</c:v>
                </c:pt>
                <c:pt idx="145">
                  <c:v>19.479999999999901</c:v>
                </c:pt>
                <c:pt idx="146">
                  <c:v>19.489999999999899</c:v>
                </c:pt>
                <c:pt idx="147">
                  <c:v>19.499999999999901</c:v>
                </c:pt>
                <c:pt idx="148">
                  <c:v>19.509999999999899</c:v>
                </c:pt>
                <c:pt idx="149">
                  <c:v>19.5199999999999</c:v>
                </c:pt>
                <c:pt idx="150">
                  <c:v>19.529999999999902</c:v>
                </c:pt>
                <c:pt idx="151">
                  <c:v>19.5399999999999</c:v>
                </c:pt>
                <c:pt idx="152">
                  <c:v>19.549999999999901</c:v>
                </c:pt>
                <c:pt idx="153">
                  <c:v>19.559999999999899</c:v>
                </c:pt>
                <c:pt idx="154">
                  <c:v>19.569999999999901</c:v>
                </c:pt>
                <c:pt idx="155">
                  <c:v>19.579999999999899</c:v>
                </c:pt>
                <c:pt idx="156">
                  <c:v>19.5899999999999</c:v>
                </c:pt>
                <c:pt idx="157">
                  <c:v>19.599999999999898</c:v>
                </c:pt>
                <c:pt idx="158">
                  <c:v>19.6099999999999</c:v>
                </c:pt>
                <c:pt idx="159">
                  <c:v>19.619999999999902</c:v>
                </c:pt>
                <c:pt idx="160">
                  <c:v>19.6299999999999</c:v>
                </c:pt>
                <c:pt idx="161">
                  <c:v>19.639999999999901</c:v>
                </c:pt>
                <c:pt idx="162">
                  <c:v>19.649999999999899</c:v>
                </c:pt>
                <c:pt idx="163">
                  <c:v>19.659999999999901</c:v>
                </c:pt>
                <c:pt idx="164">
                  <c:v>19.669999999999899</c:v>
                </c:pt>
                <c:pt idx="165">
                  <c:v>19.6799999999999</c:v>
                </c:pt>
                <c:pt idx="166">
                  <c:v>19.689999999999898</c:v>
                </c:pt>
                <c:pt idx="167">
                  <c:v>19.6999999999999</c:v>
                </c:pt>
                <c:pt idx="168">
                  <c:v>19.709999999999901</c:v>
                </c:pt>
                <c:pt idx="169">
                  <c:v>19.719999999999899</c:v>
                </c:pt>
                <c:pt idx="170">
                  <c:v>19.729999999999901</c:v>
                </c:pt>
                <c:pt idx="171">
                  <c:v>19.739999999999899</c:v>
                </c:pt>
                <c:pt idx="172">
                  <c:v>19.749999999999901</c:v>
                </c:pt>
                <c:pt idx="173">
                  <c:v>19.759999999999899</c:v>
                </c:pt>
                <c:pt idx="174">
                  <c:v>19.7699999999999</c:v>
                </c:pt>
                <c:pt idx="175">
                  <c:v>19.779999999999799</c:v>
                </c:pt>
                <c:pt idx="176">
                  <c:v>19.7899999999998</c:v>
                </c:pt>
                <c:pt idx="177">
                  <c:v>19.799999999999802</c:v>
                </c:pt>
                <c:pt idx="178">
                  <c:v>19.8099999999998</c:v>
                </c:pt>
                <c:pt idx="179">
                  <c:v>19.819999999999801</c:v>
                </c:pt>
                <c:pt idx="180">
                  <c:v>19.829999999999799</c:v>
                </c:pt>
                <c:pt idx="181">
                  <c:v>19.839999999999801</c:v>
                </c:pt>
                <c:pt idx="182">
                  <c:v>19.849999999999799</c:v>
                </c:pt>
                <c:pt idx="183">
                  <c:v>19.8599999999998</c:v>
                </c:pt>
                <c:pt idx="184">
                  <c:v>19.869999999999798</c:v>
                </c:pt>
                <c:pt idx="185">
                  <c:v>19.8799999999998</c:v>
                </c:pt>
                <c:pt idx="186">
                  <c:v>19.889999999999802</c:v>
                </c:pt>
                <c:pt idx="187">
                  <c:v>19.8999999999998</c:v>
                </c:pt>
                <c:pt idx="188">
                  <c:v>19.909999999999801</c:v>
                </c:pt>
                <c:pt idx="189">
                  <c:v>19.919999999999799</c:v>
                </c:pt>
                <c:pt idx="190">
                  <c:v>19.929999999999801</c:v>
                </c:pt>
                <c:pt idx="191">
                  <c:v>19.939999999999799</c:v>
                </c:pt>
                <c:pt idx="192">
                  <c:v>19.9499999999998</c:v>
                </c:pt>
                <c:pt idx="193">
                  <c:v>19.959999999999798</c:v>
                </c:pt>
                <c:pt idx="194">
                  <c:v>19.9699999999998</c:v>
                </c:pt>
                <c:pt idx="195">
                  <c:v>19.979999999999801</c:v>
                </c:pt>
                <c:pt idx="196">
                  <c:v>19.989999999999799</c:v>
                </c:pt>
                <c:pt idx="197">
                  <c:v>19.999999999999801</c:v>
                </c:pt>
                <c:pt idx="198">
                  <c:v>20.009999999999799</c:v>
                </c:pt>
                <c:pt idx="199">
                  <c:v>20.019999999999801</c:v>
                </c:pt>
                <c:pt idx="200">
                  <c:v>20.029999999999799</c:v>
                </c:pt>
                <c:pt idx="201">
                  <c:v>20.0399999999998</c:v>
                </c:pt>
                <c:pt idx="202">
                  <c:v>20.049999999999802</c:v>
                </c:pt>
                <c:pt idx="203">
                  <c:v>20.0599999999998</c:v>
                </c:pt>
                <c:pt idx="204">
                  <c:v>20.069999999999801</c:v>
                </c:pt>
                <c:pt idx="205">
                  <c:v>20.079999999999799</c:v>
                </c:pt>
                <c:pt idx="206">
                  <c:v>20.089999999999801</c:v>
                </c:pt>
                <c:pt idx="207">
                  <c:v>20.099999999999799</c:v>
                </c:pt>
                <c:pt idx="208">
                  <c:v>20.1099999999998</c:v>
                </c:pt>
                <c:pt idx="209">
                  <c:v>20.119999999999798</c:v>
                </c:pt>
                <c:pt idx="210">
                  <c:v>20.1299999999998</c:v>
                </c:pt>
                <c:pt idx="211">
                  <c:v>20.139999999999802</c:v>
                </c:pt>
                <c:pt idx="212">
                  <c:v>20.1499999999998</c:v>
                </c:pt>
                <c:pt idx="213">
                  <c:v>20.159999999999801</c:v>
                </c:pt>
                <c:pt idx="214">
                  <c:v>20.169999999999799</c:v>
                </c:pt>
                <c:pt idx="215">
                  <c:v>20.179999999999801</c:v>
                </c:pt>
                <c:pt idx="216">
                  <c:v>20.189999999999799</c:v>
                </c:pt>
                <c:pt idx="217">
                  <c:v>20.1999999999998</c:v>
                </c:pt>
                <c:pt idx="218">
                  <c:v>20.209999999999798</c:v>
                </c:pt>
                <c:pt idx="219">
                  <c:v>20.2199999999998</c:v>
                </c:pt>
                <c:pt idx="220">
                  <c:v>20.229999999999801</c:v>
                </c:pt>
                <c:pt idx="221">
                  <c:v>20.239999999999799</c:v>
                </c:pt>
                <c:pt idx="222">
                  <c:v>20.249999999999801</c:v>
                </c:pt>
                <c:pt idx="223">
                  <c:v>20.259999999999799</c:v>
                </c:pt>
                <c:pt idx="224">
                  <c:v>20.269999999999801</c:v>
                </c:pt>
                <c:pt idx="225">
                  <c:v>20.279999999999799</c:v>
                </c:pt>
                <c:pt idx="226">
                  <c:v>20.2899999999998</c:v>
                </c:pt>
                <c:pt idx="227">
                  <c:v>20.299999999999699</c:v>
                </c:pt>
                <c:pt idx="228">
                  <c:v>20.3099999999997</c:v>
                </c:pt>
                <c:pt idx="229">
                  <c:v>20.319999999999698</c:v>
                </c:pt>
                <c:pt idx="230">
                  <c:v>20.3299999999997</c:v>
                </c:pt>
                <c:pt idx="231">
                  <c:v>20.339999999999701</c:v>
                </c:pt>
                <c:pt idx="232">
                  <c:v>20.349999999999699</c:v>
                </c:pt>
                <c:pt idx="233">
                  <c:v>20.359999999999701</c:v>
                </c:pt>
                <c:pt idx="234">
                  <c:v>20.369999999999699</c:v>
                </c:pt>
                <c:pt idx="235">
                  <c:v>20.379999999999701</c:v>
                </c:pt>
                <c:pt idx="236">
                  <c:v>20.389999999999699</c:v>
                </c:pt>
                <c:pt idx="237">
                  <c:v>20.3999999999997</c:v>
                </c:pt>
                <c:pt idx="238">
                  <c:v>20.409999999999702</c:v>
                </c:pt>
                <c:pt idx="239">
                  <c:v>20.4199999999997</c:v>
                </c:pt>
                <c:pt idx="240">
                  <c:v>20.429999999999701</c:v>
                </c:pt>
                <c:pt idx="241">
                  <c:v>20.439999999999699</c:v>
                </c:pt>
                <c:pt idx="242">
                  <c:v>20.449999999999701</c:v>
                </c:pt>
                <c:pt idx="243">
                  <c:v>20.459999999999699</c:v>
                </c:pt>
                <c:pt idx="244">
                  <c:v>20.4699999999997</c:v>
                </c:pt>
                <c:pt idx="245">
                  <c:v>20.479999999999698</c:v>
                </c:pt>
                <c:pt idx="246">
                  <c:v>20.4899999999997</c:v>
                </c:pt>
                <c:pt idx="247">
                  <c:v>20.499999999999702</c:v>
                </c:pt>
                <c:pt idx="248">
                  <c:v>20.5099999999997</c:v>
                </c:pt>
                <c:pt idx="249">
                  <c:v>20.519999999999701</c:v>
                </c:pt>
                <c:pt idx="250">
                  <c:v>20.529999999999699</c:v>
                </c:pt>
                <c:pt idx="251">
                  <c:v>20.539999999999701</c:v>
                </c:pt>
                <c:pt idx="252">
                  <c:v>20.549999999999699</c:v>
                </c:pt>
                <c:pt idx="253">
                  <c:v>20.5599999999997</c:v>
                </c:pt>
                <c:pt idx="254">
                  <c:v>20.569999999999698</c:v>
                </c:pt>
                <c:pt idx="255">
                  <c:v>20.5799999999997</c:v>
                </c:pt>
                <c:pt idx="256">
                  <c:v>20.589999999999701</c:v>
                </c:pt>
                <c:pt idx="257">
                  <c:v>20.599999999999699</c:v>
                </c:pt>
                <c:pt idx="258">
                  <c:v>20.609999999999701</c:v>
                </c:pt>
                <c:pt idx="259">
                  <c:v>20.619999999999699</c:v>
                </c:pt>
                <c:pt idx="260">
                  <c:v>20.629999999999701</c:v>
                </c:pt>
                <c:pt idx="261">
                  <c:v>20.639999999999699</c:v>
                </c:pt>
                <c:pt idx="262">
                  <c:v>20.6499999999997</c:v>
                </c:pt>
                <c:pt idx="263">
                  <c:v>20.659999999999702</c:v>
                </c:pt>
                <c:pt idx="264">
                  <c:v>20.6699999999997</c:v>
                </c:pt>
                <c:pt idx="265">
                  <c:v>20.679999999999701</c:v>
                </c:pt>
                <c:pt idx="266">
                  <c:v>20.689999999999699</c:v>
                </c:pt>
                <c:pt idx="267">
                  <c:v>20.699999999999701</c:v>
                </c:pt>
                <c:pt idx="268">
                  <c:v>20.709999999999699</c:v>
                </c:pt>
                <c:pt idx="269">
                  <c:v>20.7199999999997</c:v>
                </c:pt>
                <c:pt idx="270">
                  <c:v>20.729999999999698</c:v>
                </c:pt>
                <c:pt idx="271">
                  <c:v>20.7399999999997</c:v>
                </c:pt>
                <c:pt idx="272">
                  <c:v>20.749999999999702</c:v>
                </c:pt>
                <c:pt idx="273">
                  <c:v>20.7599999999996</c:v>
                </c:pt>
                <c:pt idx="274">
                  <c:v>20.769999999999701</c:v>
                </c:pt>
                <c:pt idx="275">
                  <c:v>20.779999999999699</c:v>
                </c:pt>
                <c:pt idx="276">
                  <c:v>20.789999999999701</c:v>
                </c:pt>
                <c:pt idx="277">
                  <c:v>20.799999999999599</c:v>
                </c:pt>
                <c:pt idx="278">
                  <c:v>20.809999999999601</c:v>
                </c:pt>
                <c:pt idx="279">
                  <c:v>20.819999999999599</c:v>
                </c:pt>
                <c:pt idx="280">
                  <c:v>20.8299999999996</c:v>
                </c:pt>
                <c:pt idx="281">
                  <c:v>20.839999999999598</c:v>
                </c:pt>
                <c:pt idx="282">
                  <c:v>20.8552688172039</c:v>
                </c:pt>
                <c:pt idx="283">
                  <c:v>20.8653533436832</c:v>
                </c:pt>
                <c:pt idx="284">
                  <c:v>20.875437870162401</c:v>
                </c:pt>
                <c:pt idx="285">
                  <c:v>20.885522396641601</c:v>
                </c:pt>
                <c:pt idx="286">
                  <c:v>20.895606923120798</c:v>
                </c:pt>
                <c:pt idx="287">
                  <c:v>20.905691449599999</c:v>
                </c:pt>
                <c:pt idx="288">
                  <c:v>20.9157759760792</c:v>
                </c:pt>
                <c:pt idx="289">
                  <c:v>20.9258605025584</c:v>
                </c:pt>
                <c:pt idx="290">
                  <c:v>20.935945029037601</c:v>
                </c:pt>
                <c:pt idx="291">
                  <c:v>20.946029555516802</c:v>
                </c:pt>
                <c:pt idx="292">
                  <c:v>20.956114081996098</c:v>
                </c:pt>
                <c:pt idx="293">
                  <c:v>20.966198608475299</c:v>
                </c:pt>
                <c:pt idx="294">
                  <c:v>20.9762831349545</c:v>
                </c:pt>
                <c:pt idx="295">
                  <c:v>20.9863676614337</c:v>
                </c:pt>
                <c:pt idx="296">
                  <c:v>20.996452187912901</c:v>
                </c:pt>
                <c:pt idx="297">
                  <c:v>21.006536714392102</c:v>
                </c:pt>
                <c:pt idx="298">
                  <c:v>21.016621240871299</c:v>
                </c:pt>
                <c:pt idx="299">
                  <c:v>21.026705767350499</c:v>
                </c:pt>
                <c:pt idx="300">
                  <c:v>21.036790293829799</c:v>
                </c:pt>
                <c:pt idx="301">
                  <c:v>21.046874820309</c:v>
                </c:pt>
                <c:pt idx="302">
                  <c:v>21.056959346788201</c:v>
                </c:pt>
                <c:pt idx="303">
                  <c:v>21.067043873267401</c:v>
                </c:pt>
                <c:pt idx="304">
                  <c:v>21.077128399746599</c:v>
                </c:pt>
                <c:pt idx="305">
                  <c:v>21.087212926225799</c:v>
                </c:pt>
                <c:pt idx="306">
                  <c:v>21.097297452705</c:v>
                </c:pt>
                <c:pt idx="307">
                  <c:v>21.107381979184201</c:v>
                </c:pt>
                <c:pt idx="308">
                  <c:v>21.117466505663401</c:v>
                </c:pt>
                <c:pt idx="309">
                  <c:v>21.127551032142701</c:v>
                </c:pt>
                <c:pt idx="310">
                  <c:v>21.137635558621898</c:v>
                </c:pt>
                <c:pt idx="311">
                  <c:v>21.147720085101099</c:v>
                </c:pt>
                <c:pt idx="312">
                  <c:v>21.1578046115803</c:v>
                </c:pt>
                <c:pt idx="313">
                  <c:v>21.1678891380595</c:v>
                </c:pt>
                <c:pt idx="314">
                  <c:v>21.177973664538701</c:v>
                </c:pt>
                <c:pt idx="315">
                  <c:v>21.188058191017902</c:v>
                </c:pt>
                <c:pt idx="316">
                  <c:v>21.198142717497099</c:v>
                </c:pt>
                <c:pt idx="317">
                  <c:v>21.2082272439763</c:v>
                </c:pt>
                <c:pt idx="318">
                  <c:v>21.2183117704556</c:v>
                </c:pt>
                <c:pt idx="319">
                  <c:v>21.2283962969348</c:v>
                </c:pt>
                <c:pt idx="320">
                  <c:v>21.238480823414001</c:v>
                </c:pt>
                <c:pt idx="321">
                  <c:v>21.248565349893202</c:v>
                </c:pt>
                <c:pt idx="322">
                  <c:v>21.258649876372399</c:v>
                </c:pt>
                <c:pt idx="323">
                  <c:v>21.268734402851599</c:v>
                </c:pt>
                <c:pt idx="324">
                  <c:v>21.2788189293308</c:v>
                </c:pt>
                <c:pt idx="325">
                  <c:v>21.288903455810001</c:v>
                </c:pt>
                <c:pt idx="326">
                  <c:v>21.298987982289201</c:v>
                </c:pt>
                <c:pt idx="327">
                  <c:v>21.309072508768502</c:v>
                </c:pt>
                <c:pt idx="328">
                  <c:v>21.319157035247699</c:v>
                </c:pt>
                <c:pt idx="329">
                  <c:v>21.329241561726899</c:v>
                </c:pt>
                <c:pt idx="330">
                  <c:v>21.3393260882061</c:v>
                </c:pt>
                <c:pt idx="331">
                  <c:v>21.349410614685301</c:v>
                </c:pt>
                <c:pt idx="332">
                  <c:v>21.359495141164501</c:v>
                </c:pt>
                <c:pt idx="333">
                  <c:v>21.369579667643698</c:v>
                </c:pt>
                <c:pt idx="334">
                  <c:v>21.379664194122899</c:v>
                </c:pt>
                <c:pt idx="335">
                  <c:v>21.389748720602199</c:v>
                </c:pt>
                <c:pt idx="336">
                  <c:v>21.3998332470814</c:v>
                </c:pt>
                <c:pt idx="337">
                  <c:v>21.409917773560601</c:v>
                </c:pt>
                <c:pt idx="338">
                  <c:v>21.420002300039801</c:v>
                </c:pt>
                <c:pt idx="339">
                  <c:v>21.430086826518998</c:v>
                </c:pt>
                <c:pt idx="340">
                  <c:v>21.440171352998199</c:v>
                </c:pt>
                <c:pt idx="341">
                  <c:v>21.4502558794774</c:v>
                </c:pt>
                <c:pt idx="342">
                  <c:v>21.4603404059566</c:v>
                </c:pt>
                <c:pt idx="343">
                  <c:v>21.470424932435801</c:v>
                </c:pt>
                <c:pt idx="344">
                  <c:v>21.480509458915101</c:v>
                </c:pt>
                <c:pt idx="345">
                  <c:v>21.490593985394302</c:v>
                </c:pt>
                <c:pt idx="346">
                  <c:v>21.500678511873499</c:v>
                </c:pt>
                <c:pt idx="347">
                  <c:v>21.5107630383527</c:v>
                </c:pt>
                <c:pt idx="348">
                  <c:v>21.5208475648319</c:v>
                </c:pt>
                <c:pt idx="349">
                  <c:v>21.530932091311101</c:v>
                </c:pt>
                <c:pt idx="350">
                  <c:v>21.541016617790302</c:v>
                </c:pt>
                <c:pt idx="351">
                  <c:v>21.551101144269499</c:v>
                </c:pt>
                <c:pt idx="352">
                  <c:v>21.561185670748699</c:v>
                </c:pt>
                <c:pt idx="353">
                  <c:v>21.571270197227999</c:v>
                </c:pt>
                <c:pt idx="354">
                  <c:v>21.5813547237072</c:v>
                </c:pt>
                <c:pt idx="355">
                  <c:v>21.591439250186401</c:v>
                </c:pt>
                <c:pt idx="356">
                  <c:v>21.601523776665601</c:v>
                </c:pt>
                <c:pt idx="357">
                  <c:v>21.611608303144799</c:v>
                </c:pt>
                <c:pt idx="358">
                  <c:v>21.621692829623999</c:v>
                </c:pt>
                <c:pt idx="359">
                  <c:v>21.6317773561032</c:v>
                </c:pt>
                <c:pt idx="360">
                  <c:v>21.641861882582401</c:v>
                </c:pt>
                <c:pt idx="361">
                  <c:v>21.651946409061601</c:v>
                </c:pt>
                <c:pt idx="362">
                  <c:v>21.662030935540901</c:v>
                </c:pt>
                <c:pt idx="363">
                  <c:v>21.672115462020098</c:v>
                </c:pt>
                <c:pt idx="364">
                  <c:v>21.682199988499299</c:v>
                </c:pt>
                <c:pt idx="365">
                  <c:v>21.6922845149785</c:v>
                </c:pt>
                <c:pt idx="366">
                  <c:v>21.7023690414577</c:v>
                </c:pt>
                <c:pt idx="367">
                  <c:v>21.712453567936901</c:v>
                </c:pt>
                <c:pt idx="368">
                  <c:v>21.722538094416102</c:v>
                </c:pt>
                <c:pt idx="369">
                  <c:v>21.732622620895299</c:v>
                </c:pt>
                <c:pt idx="370">
                  <c:v>21.742707147374599</c:v>
                </c:pt>
                <c:pt idx="371">
                  <c:v>21.7527916738538</c:v>
                </c:pt>
                <c:pt idx="372">
                  <c:v>21.762876200333</c:v>
                </c:pt>
                <c:pt idx="373">
                  <c:v>21.772960726812201</c:v>
                </c:pt>
                <c:pt idx="374">
                  <c:v>21.783045253291402</c:v>
                </c:pt>
                <c:pt idx="375">
                  <c:v>21.793129779770599</c:v>
                </c:pt>
                <c:pt idx="376">
                  <c:v>21.803214306249799</c:v>
                </c:pt>
                <c:pt idx="377">
                  <c:v>21.813298832729</c:v>
                </c:pt>
                <c:pt idx="378">
                  <c:v>21.823383359208201</c:v>
                </c:pt>
                <c:pt idx="379">
                  <c:v>21.833467885687501</c:v>
                </c:pt>
                <c:pt idx="380">
                  <c:v>21.843552412166702</c:v>
                </c:pt>
                <c:pt idx="381">
                  <c:v>21.853636938645899</c:v>
                </c:pt>
                <c:pt idx="382">
                  <c:v>21.863721465125099</c:v>
                </c:pt>
                <c:pt idx="383">
                  <c:v>21.8738059916043</c:v>
                </c:pt>
                <c:pt idx="384">
                  <c:v>21.883890518083501</c:v>
                </c:pt>
                <c:pt idx="385">
                  <c:v>21.893975044562701</c:v>
                </c:pt>
                <c:pt idx="386">
                  <c:v>21.904059571041898</c:v>
                </c:pt>
                <c:pt idx="387">
                  <c:v>21.914144097521099</c:v>
                </c:pt>
                <c:pt idx="388">
                  <c:v>21.924228624000399</c:v>
                </c:pt>
                <c:pt idx="389">
                  <c:v>21.9343131504796</c:v>
                </c:pt>
                <c:pt idx="390">
                  <c:v>21.944397676958801</c:v>
                </c:pt>
                <c:pt idx="391">
                  <c:v>21.954482203438001</c:v>
                </c:pt>
                <c:pt idx="392">
                  <c:v>21.964566729917198</c:v>
                </c:pt>
                <c:pt idx="393">
                  <c:v>21.974651256396399</c:v>
                </c:pt>
                <c:pt idx="394">
                  <c:v>21.9847357828756</c:v>
                </c:pt>
                <c:pt idx="395">
                  <c:v>21.9948203093548</c:v>
                </c:pt>
                <c:pt idx="396">
                  <c:v>22.004904835834001</c:v>
                </c:pt>
                <c:pt idx="397">
                  <c:v>22.014989362313301</c:v>
                </c:pt>
                <c:pt idx="398">
                  <c:v>22.025073888792502</c:v>
                </c:pt>
                <c:pt idx="399">
                  <c:v>22.035158415271699</c:v>
                </c:pt>
                <c:pt idx="400">
                  <c:v>22.045242941750899</c:v>
                </c:pt>
                <c:pt idx="401">
                  <c:v>22.0553274682301</c:v>
                </c:pt>
                <c:pt idx="402">
                  <c:v>22.065411994709301</c:v>
                </c:pt>
                <c:pt idx="403">
                  <c:v>22.075496521188501</c:v>
                </c:pt>
                <c:pt idx="404">
                  <c:v>22.085581047667699</c:v>
                </c:pt>
                <c:pt idx="405">
                  <c:v>22.095665574146899</c:v>
                </c:pt>
                <c:pt idx="406">
                  <c:v>22.1057501006261</c:v>
                </c:pt>
                <c:pt idx="407">
                  <c:v>22.115834627105301</c:v>
                </c:pt>
                <c:pt idx="408">
                  <c:v>22.125919153584601</c:v>
                </c:pt>
                <c:pt idx="409">
                  <c:v>22.136003680063801</c:v>
                </c:pt>
                <c:pt idx="410">
                  <c:v>22.146088206542998</c:v>
                </c:pt>
                <c:pt idx="411">
                  <c:v>22.156172733022199</c:v>
                </c:pt>
                <c:pt idx="412">
                  <c:v>22.1662572595014</c:v>
                </c:pt>
                <c:pt idx="413">
                  <c:v>22.1763417859806</c:v>
                </c:pt>
                <c:pt idx="414">
                  <c:v>22.186426312459801</c:v>
                </c:pt>
                <c:pt idx="415">
                  <c:v>22.196510838938998</c:v>
                </c:pt>
                <c:pt idx="416">
                  <c:v>22.206595365418199</c:v>
                </c:pt>
                <c:pt idx="417">
                  <c:v>22.216679891897499</c:v>
                </c:pt>
                <c:pt idx="418">
                  <c:v>22.2267644183767</c:v>
                </c:pt>
                <c:pt idx="419">
                  <c:v>22.2368489448559</c:v>
                </c:pt>
                <c:pt idx="420">
                  <c:v>22.246933471335101</c:v>
                </c:pt>
                <c:pt idx="421">
                  <c:v>22.257017997814302</c:v>
                </c:pt>
                <c:pt idx="422">
                  <c:v>22.267102524293499</c:v>
                </c:pt>
                <c:pt idx="423">
                  <c:v>22.277187050772699</c:v>
                </c:pt>
                <c:pt idx="424">
                  <c:v>22.2872715772519</c:v>
                </c:pt>
                <c:pt idx="425">
                  <c:v>22.297356103731101</c:v>
                </c:pt>
                <c:pt idx="426">
                  <c:v>22.307440630210401</c:v>
                </c:pt>
                <c:pt idx="427">
                  <c:v>22.317525156689602</c:v>
                </c:pt>
                <c:pt idx="428">
                  <c:v>22.327609683168799</c:v>
                </c:pt>
                <c:pt idx="429">
                  <c:v>22.337694209647999</c:v>
                </c:pt>
                <c:pt idx="430">
                  <c:v>22.3477787361272</c:v>
                </c:pt>
                <c:pt idx="431">
                  <c:v>22.357863262606401</c:v>
                </c:pt>
                <c:pt idx="432">
                  <c:v>22.367947789085601</c:v>
                </c:pt>
                <c:pt idx="433">
                  <c:v>22.378032315564798</c:v>
                </c:pt>
                <c:pt idx="434">
                  <c:v>22.388116842043999</c:v>
                </c:pt>
                <c:pt idx="435">
                  <c:v>22.398201368523299</c:v>
                </c:pt>
                <c:pt idx="436">
                  <c:v>22.4082858950025</c:v>
                </c:pt>
                <c:pt idx="437">
                  <c:v>22.418370421481701</c:v>
                </c:pt>
                <c:pt idx="438">
                  <c:v>22.428454947960901</c:v>
                </c:pt>
                <c:pt idx="439">
                  <c:v>22.438539474440098</c:v>
                </c:pt>
                <c:pt idx="440">
                  <c:v>22.448624000919299</c:v>
                </c:pt>
                <c:pt idx="441">
                  <c:v>22.4587085273985</c:v>
                </c:pt>
                <c:pt idx="442">
                  <c:v>22.4687930538777</c:v>
                </c:pt>
                <c:pt idx="443">
                  <c:v>22.478877580356901</c:v>
                </c:pt>
                <c:pt idx="444">
                  <c:v>22.488962106836201</c:v>
                </c:pt>
                <c:pt idx="445">
                  <c:v>22.499046633315398</c:v>
                </c:pt>
                <c:pt idx="446">
                  <c:v>22.509131159794599</c:v>
                </c:pt>
                <c:pt idx="447">
                  <c:v>22.5192156862738</c:v>
                </c:pt>
                <c:pt idx="448">
                  <c:v>22.529300212753</c:v>
                </c:pt>
                <c:pt idx="449">
                  <c:v>22.539384739232201</c:v>
                </c:pt>
                <c:pt idx="450">
                  <c:v>22.549469265711402</c:v>
                </c:pt>
                <c:pt idx="451">
                  <c:v>22.559553792190599</c:v>
                </c:pt>
                <c:pt idx="452">
                  <c:v>22.569638318669799</c:v>
                </c:pt>
                <c:pt idx="453">
                  <c:v>22.579722845149099</c:v>
                </c:pt>
                <c:pt idx="454">
                  <c:v>22.5898073716283</c:v>
                </c:pt>
                <c:pt idx="455">
                  <c:v>22.599891898107501</c:v>
                </c:pt>
                <c:pt idx="456">
                  <c:v>22.609976424586701</c:v>
                </c:pt>
                <c:pt idx="457">
                  <c:v>22.620060951065899</c:v>
                </c:pt>
                <c:pt idx="458">
                  <c:v>22.630145477545099</c:v>
                </c:pt>
                <c:pt idx="459">
                  <c:v>22.6402300040243</c:v>
                </c:pt>
                <c:pt idx="460">
                  <c:v>22.650314530503501</c:v>
                </c:pt>
                <c:pt idx="461">
                  <c:v>22.660399056982701</c:v>
                </c:pt>
                <c:pt idx="462">
                  <c:v>22.670483583462001</c:v>
                </c:pt>
                <c:pt idx="463">
                  <c:v>22.680568109941198</c:v>
                </c:pt>
                <c:pt idx="464">
                  <c:v>22.690652636420399</c:v>
                </c:pt>
                <c:pt idx="465">
                  <c:v>22.7007371628996</c:v>
                </c:pt>
                <c:pt idx="466">
                  <c:v>22.7108216893788</c:v>
                </c:pt>
                <c:pt idx="467">
                  <c:v>22.720906215858001</c:v>
                </c:pt>
                <c:pt idx="468">
                  <c:v>22.730990742337202</c:v>
                </c:pt>
                <c:pt idx="469">
                  <c:v>22.741075268816399</c:v>
                </c:pt>
                <c:pt idx="470">
                  <c:v>22.7511597952956</c:v>
                </c:pt>
                <c:pt idx="471">
                  <c:v>22.7612443217749</c:v>
                </c:pt>
                <c:pt idx="472">
                  <c:v>22.7713288482541</c:v>
                </c:pt>
                <c:pt idx="473">
                  <c:v>22.781413374733301</c:v>
                </c:pt>
                <c:pt idx="474">
                  <c:v>22.791497901212502</c:v>
                </c:pt>
                <c:pt idx="475">
                  <c:v>22.801582427691699</c:v>
                </c:pt>
                <c:pt idx="476">
                  <c:v>22.811666954170899</c:v>
                </c:pt>
                <c:pt idx="477">
                  <c:v>22.8217514806501</c:v>
                </c:pt>
                <c:pt idx="478">
                  <c:v>22.831836007129301</c:v>
                </c:pt>
                <c:pt idx="479">
                  <c:v>22.841920533608501</c:v>
                </c:pt>
                <c:pt idx="480">
                  <c:v>22.852005060087802</c:v>
                </c:pt>
                <c:pt idx="481">
                  <c:v>22.862089586566999</c:v>
                </c:pt>
                <c:pt idx="482">
                  <c:v>22.872174113046199</c:v>
                </c:pt>
                <c:pt idx="483">
                  <c:v>22.8822586395254</c:v>
                </c:pt>
                <c:pt idx="484">
                  <c:v>22.892343166004601</c:v>
                </c:pt>
                <c:pt idx="485">
                  <c:v>22.902427692483801</c:v>
                </c:pt>
                <c:pt idx="486">
                  <c:v>22.912512218962998</c:v>
                </c:pt>
                <c:pt idx="487">
                  <c:v>22.922596745442199</c:v>
                </c:pt>
                <c:pt idx="488">
                  <c:v>22.932681271921499</c:v>
                </c:pt>
                <c:pt idx="489">
                  <c:v>22.9427657984007</c:v>
                </c:pt>
                <c:pt idx="490">
                  <c:v>22.952850324879901</c:v>
                </c:pt>
                <c:pt idx="491">
                  <c:v>22.962934851359101</c:v>
                </c:pt>
                <c:pt idx="492">
                  <c:v>22.973019377838298</c:v>
                </c:pt>
                <c:pt idx="493">
                  <c:v>22.983103904317499</c:v>
                </c:pt>
                <c:pt idx="494">
                  <c:v>22.9931884307967</c:v>
                </c:pt>
                <c:pt idx="495">
                  <c:v>23.0032729572759</c:v>
                </c:pt>
              </c:numCache>
            </c:numRef>
          </c:xVal>
          <c:yVal>
            <c:numRef>
              <c:f>Wertetabelle!$H$2:$H$497</c:f>
              <c:numCache>
                <c:formatCode>General</c:formatCode>
                <c:ptCount val="496"/>
                <c:pt idx="0">
                  <c:v>-3.3000000000000083</c:v>
                </c:pt>
                <c:pt idx="1">
                  <c:v>-3.3000000000000083</c:v>
                </c:pt>
                <c:pt idx="2">
                  <c:v>-3.3000000000000083</c:v>
                </c:pt>
                <c:pt idx="3">
                  <c:v>-3.3000000000000083</c:v>
                </c:pt>
                <c:pt idx="4">
                  <c:v>-3.3000000000000083</c:v>
                </c:pt>
                <c:pt idx="5">
                  <c:v>-3.3000000000000083</c:v>
                </c:pt>
                <c:pt idx="6">
                  <c:v>-3.3000000000000083</c:v>
                </c:pt>
                <c:pt idx="7">
                  <c:v>-3.3000000000000083</c:v>
                </c:pt>
                <c:pt idx="8">
                  <c:v>-3.3000000000000083</c:v>
                </c:pt>
                <c:pt idx="9">
                  <c:v>-3.3000000000000083</c:v>
                </c:pt>
                <c:pt idx="10">
                  <c:v>-3.3000000000000083</c:v>
                </c:pt>
                <c:pt idx="11">
                  <c:v>-3.3000000000000083</c:v>
                </c:pt>
                <c:pt idx="12">
                  <c:v>-3.3000000000000083</c:v>
                </c:pt>
                <c:pt idx="13">
                  <c:v>-3.3000000000000083</c:v>
                </c:pt>
                <c:pt idx="14">
                  <c:v>-3.3000000000000083</c:v>
                </c:pt>
                <c:pt idx="15">
                  <c:v>-3.3000000000000083</c:v>
                </c:pt>
                <c:pt idx="16">
                  <c:v>-3.3000000000000083</c:v>
                </c:pt>
                <c:pt idx="17">
                  <c:v>-3.3000000000000083</c:v>
                </c:pt>
                <c:pt idx="18">
                  <c:v>-3.3000000000000083</c:v>
                </c:pt>
                <c:pt idx="19">
                  <c:v>-3.3000000000000083</c:v>
                </c:pt>
                <c:pt idx="20">
                  <c:v>-3.2449999999999997</c:v>
                </c:pt>
                <c:pt idx="21">
                  <c:v>-3.1900000000000106</c:v>
                </c:pt>
                <c:pt idx="22">
                  <c:v>-3.135000000000002</c:v>
                </c:pt>
                <c:pt idx="23">
                  <c:v>-3.0800000000000129</c:v>
                </c:pt>
                <c:pt idx="24">
                  <c:v>-3.0250000000000044</c:v>
                </c:pt>
                <c:pt idx="25">
                  <c:v>-2.9699999999999958</c:v>
                </c:pt>
                <c:pt idx="26">
                  <c:v>-2.9150000000000067</c:v>
                </c:pt>
                <c:pt idx="27">
                  <c:v>-2.8599999999999981</c:v>
                </c:pt>
                <c:pt idx="28">
                  <c:v>-2.805000000000009</c:v>
                </c:pt>
                <c:pt idx="29">
                  <c:v>-2.7500000000000004</c:v>
                </c:pt>
                <c:pt idx="30">
                  <c:v>-2.6950000000000109</c:v>
                </c:pt>
                <c:pt idx="31">
                  <c:v>-2.6400000000000023</c:v>
                </c:pt>
                <c:pt idx="32">
                  <c:v>-2.5850000000000137</c:v>
                </c:pt>
                <c:pt idx="33">
                  <c:v>-2.5300000000000051</c:v>
                </c:pt>
                <c:pt idx="34">
                  <c:v>-2.4749999999999965</c:v>
                </c:pt>
                <c:pt idx="35">
                  <c:v>-2.4200000000000075</c:v>
                </c:pt>
                <c:pt idx="36">
                  <c:v>-2.3649999999999989</c:v>
                </c:pt>
                <c:pt idx="37">
                  <c:v>-2.3100000000000094</c:v>
                </c:pt>
                <c:pt idx="38">
                  <c:v>-2.2550000000000008</c:v>
                </c:pt>
                <c:pt idx="39">
                  <c:v>-2.2000000000000122</c:v>
                </c:pt>
                <c:pt idx="40">
                  <c:v>-2.1450000000000036</c:v>
                </c:pt>
                <c:pt idx="41">
                  <c:v>-2.089999999999995</c:v>
                </c:pt>
                <c:pt idx="42">
                  <c:v>-2.0350000000000059</c:v>
                </c:pt>
                <c:pt idx="43">
                  <c:v>-1.925000000000008</c:v>
                </c:pt>
                <c:pt idx="44">
                  <c:v>-1.8699999999999994</c:v>
                </c:pt>
                <c:pt idx="45">
                  <c:v>-1.8150000000000106</c:v>
                </c:pt>
                <c:pt idx="46">
                  <c:v>-1.760000000000002</c:v>
                </c:pt>
                <c:pt idx="47">
                  <c:v>-1.7050000000000127</c:v>
                </c:pt>
                <c:pt idx="48">
                  <c:v>-1.6500000000000041</c:v>
                </c:pt>
                <c:pt idx="49">
                  <c:v>-1.5949999999999955</c:v>
                </c:pt>
                <c:pt idx="50">
                  <c:v>-1.5400000000000065</c:v>
                </c:pt>
                <c:pt idx="51">
                  <c:v>-1.4849999999999979</c:v>
                </c:pt>
                <c:pt idx="52">
                  <c:v>-1.4300000000000088</c:v>
                </c:pt>
                <c:pt idx="53">
                  <c:v>-1.3750000000000002</c:v>
                </c:pt>
                <c:pt idx="54">
                  <c:v>-1.3200000000000112</c:v>
                </c:pt>
                <c:pt idx="55">
                  <c:v>-1.2650000000000026</c:v>
                </c:pt>
                <c:pt idx="56">
                  <c:v>-1.2100000000000133</c:v>
                </c:pt>
                <c:pt idx="57">
                  <c:v>-1.1550000000000047</c:v>
                </c:pt>
                <c:pt idx="58">
                  <c:v>-1.0999999999999961</c:v>
                </c:pt>
                <c:pt idx="59">
                  <c:v>-1.0450000000000073</c:v>
                </c:pt>
                <c:pt idx="60">
                  <c:v>-0.98999999999999855</c:v>
                </c:pt>
                <c:pt idx="61">
                  <c:v>-0.9350000000000096</c:v>
                </c:pt>
                <c:pt idx="62">
                  <c:v>-0.880000000000001</c:v>
                </c:pt>
                <c:pt idx="63">
                  <c:v>-0.82500000000001183</c:v>
                </c:pt>
                <c:pt idx="64">
                  <c:v>-0.77000000000000324</c:v>
                </c:pt>
                <c:pt idx="65">
                  <c:v>-0.71499999999999464</c:v>
                </c:pt>
                <c:pt idx="66">
                  <c:v>-0.66000000000000558</c:v>
                </c:pt>
                <c:pt idx="67">
                  <c:v>-0.60499999999999698</c:v>
                </c:pt>
                <c:pt idx="68">
                  <c:v>-0.55000000000000793</c:v>
                </c:pt>
                <c:pt idx="69">
                  <c:v>-0.49499999999999927</c:v>
                </c:pt>
                <c:pt idx="70">
                  <c:v>-0.44000000000001022</c:v>
                </c:pt>
                <c:pt idx="71">
                  <c:v>-0.38500000000000162</c:v>
                </c:pt>
                <c:pt idx="72">
                  <c:v>-0.33000000000001256</c:v>
                </c:pt>
                <c:pt idx="73">
                  <c:v>-0.27500000000000396</c:v>
                </c:pt>
                <c:pt idx="74">
                  <c:v>-0.21999999999999534</c:v>
                </c:pt>
                <c:pt idx="75">
                  <c:v>-0.16500000000000628</c:v>
                </c:pt>
                <c:pt idx="76">
                  <c:v>-0.10999999999999767</c:v>
                </c:pt>
                <c:pt idx="77">
                  <c:v>-5.5000000000008605E-2</c:v>
                </c:pt>
                <c:pt idx="78">
                  <c:v>0</c:v>
                </c:pt>
                <c:pt idx="79">
                  <c:v>5.4999999999989072E-2</c:v>
                </c:pt>
                <c:pt idx="80">
                  <c:v>0.10999999999999767</c:v>
                </c:pt>
                <c:pt idx="81">
                  <c:v>0.16499999999998674</c:v>
                </c:pt>
                <c:pt idx="82">
                  <c:v>0.21999999999999534</c:v>
                </c:pt>
                <c:pt idx="83">
                  <c:v>0.27500000000000396</c:v>
                </c:pt>
                <c:pt idx="84">
                  <c:v>0.32999999999999297</c:v>
                </c:pt>
                <c:pt idx="85">
                  <c:v>0.38500000000000162</c:v>
                </c:pt>
                <c:pt idx="86">
                  <c:v>0.43999999999999068</c:v>
                </c:pt>
                <c:pt idx="87">
                  <c:v>0.49499999999999927</c:v>
                </c:pt>
                <c:pt idx="88">
                  <c:v>0.54999999999998839</c:v>
                </c:pt>
                <c:pt idx="89">
                  <c:v>0.60499999999999698</c:v>
                </c:pt>
                <c:pt idx="90">
                  <c:v>0.66000000000000558</c:v>
                </c:pt>
                <c:pt idx="91">
                  <c:v>0.71499999999999464</c:v>
                </c:pt>
                <c:pt idx="92">
                  <c:v>0.77000000000000324</c:v>
                </c:pt>
                <c:pt idx="93">
                  <c:v>0.8249999999999923</c:v>
                </c:pt>
                <c:pt idx="94">
                  <c:v>0.880000000000001</c:v>
                </c:pt>
                <c:pt idx="95">
                  <c:v>0.93499999999998995</c:v>
                </c:pt>
                <c:pt idx="96">
                  <c:v>-1.6500000000000041</c:v>
                </c:pt>
                <c:pt idx="97">
                  <c:v>1.0999999999999961</c:v>
                </c:pt>
                <c:pt idx="98">
                  <c:v>1.1550000000000047</c:v>
                </c:pt>
                <c:pt idx="99">
                  <c:v>1.209999999999994</c:v>
                </c:pt>
                <c:pt idx="100">
                  <c:v>1.2650000000000026</c:v>
                </c:pt>
                <c:pt idx="101">
                  <c:v>1.3199999999999916</c:v>
                </c:pt>
                <c:pt idx="102">
                  <c:v>1.3750000000000002</c:v>
                </c:pt>
                <c:pt idx="103">
                  <c:v>1.4299999999999893</c:v>
                </c:pt>
                <c:pt idx="104">
                  <c:v>1.4849999999999979</c:v>
                </c:pt>
                <c:pt idx="105">
                  <c:v>1.5399999999999869</c:v>
                </c:pt>
                <c:pt idx="106">
                  <c:v>1.5949999999999955</c:v>
                </c:pt>
                <c:pt idx="107">
                  <c:v>1.6500000000000041</c:v>
                </c:pt>
                <c:pt idx="108">
                  <c:v>1.7049999999999934</c:v>
                </c:pt>
                <c:pt idx="109">
                  <c:v>1.760000000000002</c:v>
                </c:pt>
                <c:pt idx="110">
                  <c:v>1.8149999999999908</c:v>
                </c:pt>
                <c:pt idx="111">
                  <c:v>1.8699999999999994</c:v>
                </c:pt>
                <c:pt idx="112">
                  <c:v>1.9249999999999885</c:v>
                </c:pt>
                <c:pt idx="113">
                  <c:v>1.9799999999999971</c:v>
                </c:pt>
                <c:pt idx="114">
                  <c:v>2.0350000000000059</c:v>
                </c:pt>
                <c:pt idx="115">
                  <c:v>2.089999999999995</c:v>
                </c:pt>
                <c:pt idx="116">
                  <c:v>2.1450000000000036</c:v>
                </c:pt>
                <c:pt idx="117">
                  <c:v>2.1999999999999922</c:v>
                </c:pt>
                <c:pt idx="118">
                  <c:v>2.2550000000000008</c:v>
                </c:pt>
                <c:pt idx="119">
                  <c:v>2.3099999999999903</c:v>
                </c:pt>
                <c:pt idx="120">
                  <c:v>2.3649999999999989</c:v>
                </c:pt>
                <c:pt idx="121">
                  <c:v>2.4199999999999879</c:v>
                </c:pt>
                <c:pt idx="122">
                  <c:v>2.4749999999999965</c:v>
                </c:pt>
                <c:pt idx="123">
                  <c:v>2.5300000000000051</c:v>
                </c:pt>
                <c:pt idx="124">
                  <c:v>2.5849999999999937</c:v>
                </c:pt>
                <c:pt idx="125">
                  <c:v>2.6400000000000023</c:v>
                </c:pt>
                <c:pt idx="126">
                  <c:v>2.6949999999999918</c:v>
                </c:pt>
                <c:pt idx="127">
                  <c:v>2.7500000000000004</c:v>
                </c:pt>
                <c:pt idx="128">
                  <c:v>2.8049999999999895</c:v>
                </c:pt>
                <c:pt idx="129">
                  <c:v>2.8599999999999981</c:v>
                </c:pt>
                <c:pt idx="130">
                  <c:v>2.9149999999999872</c:v>
                </c:pt>
                <c:pt idx="131">
                  <c:v>2.9699999999999958</c:v>
                </c:pt>
                <c:pt idx="132">
                  <c:v>3.0250000000000044</c:v>
                </c:pt>
                <c:pt idx="133">
                  <c:v>3.0799999999999934</c:v>
                </c:pt>
                <c:pt idx="134">
                  <c:v>3.135000000000002</c:v>
                </c:pt>
                <c:pt idx="135">
                  <c:v>3.1899999999999911</c:v>
                </c:pt>
                <c:pt idx="136">
                  <c:v>3.2449999999999997</c:v>
                </c:pt>
                <c:pt idx="137">
                  <c:v>3.2999999999999887</c:v>
                </c:pt>
                <c:pt idx="138">
                  <c:v>3.3000000000000003</c:v>
                </c:pt>
                <c:pt idx="139">
                  <c:v>3.3000000000000003</c:v>
                </c:pt>
                <c:pt idx="140">
                  <c:v>3.3000000000000003</c:v>
                </c:pt>
                <c:pt idx="141">
                  <c:v>3.3000000000000003</c:v>
                </c:pt>
                <c:pt idx="142">
                  <c:v>3.3000000000000003</c:v>
                </c:pt>
                <c:pt idx="143">
                  <c:v>3.3000000000000003</c:v>
                </c:pt>
                <c:pt idx="144">
                  <c:v>3.3000000000000003</c:v>
                </c:pt>
                <c:pt idx="145">
                  <c:v>3.3000000000000003</c:v>
                </c:pt>
                <c:pt idx="146">
                  <c:v>3.3000000000000003</c:v>
                </c:pt>
                <c:pt idx="147">
                  <c:v>3.3000000000000003</c:v>
                </c:pt>
                <c:pt idx="148">
                  <c:v>3.3000000000000003</c:v>
                </c:pt>
                <c:pt idx="149">
                  <c:v>3.3000000000000003</c:v>
                </c:pt>
                <c:pt idx="150">
                  <c:v>3.3000000000000003</c:v>
                </c:pt>
                <c:pt idx="151">
                  <c:v>3.3000000000000003</c:v>
                </c:pt>
                <c:pt idx="152">
                  <c:v>3.3000000000000003</c:v>
                </c:pt>
                <c:pt idx="153">
                  <c:v>3.3000000000000003</c:v>
                </c:pt>
                <c:pt idx="154">
                  <c:v>3.3000000000000003</c:v>
                </c:pt>
                <c:pt idx="155">
                  <c:v>3.3000000000000003</c:v>
                </c:pt>
                <c:pt idx="156">
                  <c:v>3.3000000000000003</c:v>
                </c:pt>
                <c:pt idx="157">
                  <c:v>3.3000000000000003</c:v>
                </c:pt>
                <c:pt idx="158">
                  <c:v>3.3000000000000003</c:v>
                </c:pt>
                <c:pt idx="159">
                  <c:v>3.3000000000000003</c:v>
                </c:pt>
                <c:pt idx="160">
                  <c:v>3.3000000000000003</c:v>
                </c:pt>
                <c:pt idx="161">
                  <c:v>3.3000000000000003</c:v>
                </c:pt>
                <c:pt idx="162">
                  <c:v>3.3000000000000003</c:v>
                </c:pt>
                <c:pt idx="163">
                  <c:v>3.3000000000000003</c:v>
                </c:pt>
                <c:pt idx="164">
                  <c:v>3.3000000000000003</c:v>
                </c:pt>
                <c:pt idx="165">
                  <c:v>3.3000000000000003</c:v>
                </c:pt>
                <c:pt idx="166">
                  <c:v>3.3000000000000003</c:v>
                </c:pt>
                <c:pt idx="167">
                  <c:v>3.3000000000000003</c:v>
                </c:pt>
                <c:pt idx="168">
                  <c:v>3.3000000000000003</c:v>
                </c:pt>
                <c:pt idx="169">
                  <c:v>3.3000000000000003</c:v>
                </c:pt>
                <c:pt idx="170">
                  <c:v>3.3000000000000003</c:v>
                </c:pt>
                <c:pt idx="171">
                  <c:v>3.3000000000000003</c:v>
                </c:pt>
                <c:pt idx="172">
                  <c:v>3.3000000000000003</c:v>
                </c:pt>
                <c:pt idx="173">
                  <c:v>3.3000000000000003</c:v>
                </c:pt>
                <c:pt idx="174">
                  <c:v>3.3000000000000003</c:v>
                </c:pt>
                <c:pt idx="175">
                  <c:v>3.3000000000000003</c:v>
                </c:pt>
                <c:pt idx="176">
                  <c:v>3.3000000000000003</c:v>
                </c:pt>
                <c:pt idx="177">
                  <c:v>3.3000000000000003</c:v>
                </c:pt>
                <c:pt idx="178">
                  <c:v>3.3000000000000003</c:v>
                </c:pt>
                <c:pt idx="179">
                  <c:v>3.3000000000000003</c:v>
                </c:pt>
                <c:pt idx="180">
                  <c:v>3.3000000000000003</c:v>
                </c:pt>
                <c:pt idx="181">
                  <c:v>3.3000000000000003</c:v>
                </c:pt>
                <c:pt idx="182">
                  <c:v>3.3000000000000003</c:v>
                </c:pt>
                <c:pt idx="183">
                  <c:v>3.3000000000000003</c:v>
                </c:pt>
                <c:pt idx="184">
                  <c:v>3.3000000000000003</c:v>
                </c:pt>
                <c:pt idx="185">
                  <c:v>3.3000000000000003</c:v>
                </c:pt>
                <c:pt idx="186">
                  <c:v>3.3000000000000003</c:v>
                </c:pt>
                <c:pt idx="187">
                  <c:v>3.3000000000000003</c:v>
                </c:pt>
                <c:pt idx="188">
                  <c:v>3.3000000000000003</c:v>
                </c:pt>
                <c:pt idx="189">
                  <c:v>3.3000000000000003</c:v>
                </c:pt>
                <c:pt idx="190">
                  <c:v>3.3000000000000003</c:v>
                </c:pt>
                <c:pt idx="191">
                  <c:v>3.3000000000000003</c:v>
                </c:pt>
                <c:pt idx="192">
                  <c:v>3.3000000000000003</c:v>
                </c:pt>
                <c:pt idx="193">
                  <c:v>3.3000000000000003</c:v>
                </c:pt>
                <c:pt idx="194">
                  <c:v>3.3000000000000003</c:v>
                </c:pt>
                <c:pt idx="195">
                  <c:v>3.3000000000000003</c:v>
                </c:pt>
                <c:pt idx="196">
                  <c:v>3.3000000000000003</c:v>
                </c:pt>
                <c:pt idx="197">
                  <c:v>3.3000000000000003</c:v>
                </c:pt>
                <c:pt idx="198">
                  <c:v>3.3000000000000003</c:v>
                </c:pt>
                <c:pt idx="199">
                  <c:v>3.3000000000000003</c:v>
                </c:pt>
                <c:pt idx="200">
                  <c:v>3.3000000000000003</c:v>
                </c:pt>
                <c:pt idx="201">
                  <c:v>3.3000000000000003</c:v>
                </c:pt>
                <c:pt idx="202">
                  <c:v>3.3000000000000003</c:v>
                </c:pt>
                <c:pt idx="203">
                  <c:v>3.3000000000000003</c:v>
                </c:pt>
                <c:pt idx="204">
                  <c:v>3.3000000000000003</c:v>
                </c:pt>
                <c:pt idx="205">
                  <c:v>3.3000000000000003</c:v>
                </c:pt>
                <c:pt idx="206">
                  <c:v>3.3000000000000003</c:v>
                </c:pt>
                <c:pt idx="207">
                  <c:v>3.3000000000000003</c:v>
                </c:pt>
                <c:pt idx="208">
                  <c:v>3.3000000000000003</c:v>
                </c:pt>
                <c:pt idx="209">
                  <c:v>3.3000000000000003</c:v>
                </c:pt>
                <c:pt idx="210">
                  <c:v>3.3000000000000003</c:v>
                </c:pt>
                <c:pt idx="211">
                  <c:v>3.3000000000000003</c:v>
                </c:pt>
                <c:pt idx="212">
                  <c:v>3.3000000000000003</c:v>
                </c:pt>
                <c:pt idx="213">
                  <c:v>3.3000000000000003</c:v>
                </c:pt>
                <c:pt idx="214">
                  <c:v>3.3000000000000003</c:v>
                </c:pt>
                <c:pt idx="215">
                  <c:v>3.3000000000000003</c:v>
                </c:pt>
                <c:pt idx="216">
                  <c:v>3.3000000000000003</c:v>
                </c:pt>
                <c:pt idx="217">
                  <c:v>3.3000000000000003</c:v>
                </c:pt>
                <c:pt idx="218">
                  <c:v>3.3000000000000003</c:v>
                </c:pt>
                <c:pt idx="219">
                  <c:v>3.3000000000000003</c:v>
                </c:pt>
                <c:pt idx="220">
                  <c:v>3.3000000000000003</c:v>
                </c:pt>
                <c:pt idx="221">
                  <c:v>3.3000000000000003</c:v>
                </c:pt>
                <c:pt idx="222">
                  <c:v>3.3000000000000003</c:v>
                </c:pt>
                <c:pt idx="223">
                  <c:v>3.3000000000000003</c:v>
                </c:pt>
                <c:pt idx="224">
                  <c:v>3.3000000000000003</c:v>
                </c:pt>
                <c:pt idx="225">
                  <c:v>3.3000000000000003</c:v>
                </c:pt>
                <c:pt idx="226">
                  <c:v>3.3000000000000003</c:v>
                </c:pt>
                <c:pt idx="227">
                  <c:v>3.3000000000000003</c:v>
                </c:pt>
                <c:pt idx="228">
                  <c:v>3.3000000000000003</c:v>
                </c:pt>
                <c:pt idx="229">
                  <c:v>3.3000000000000003</c:v>
                </c:pt>
                <c:pt idx="230">
                  <c:v>3.3000000000000003</c:v>
                </c:pt>
                <c:pt idx="231">
                  <c:v>3.3000000000000003</c:v>
                </c:pt>
                <c:pt idx="232">
                  <c:v>3.3000000000000003</c:v>
                </c:pt>
                <c:pt idx="233">
                  <c:v>3.3000000000000003</c:v>
                </c:pt>
                <c:pt idx="234">
                  <c:v>3.3000000000000003</c:v>
                </c:pt>
                <c:pt idx="235">
                  <c:v>3.3000000000000003</c:v>
                </c:pt>
                <c:pt idx="236">
                  <c:v>3.3000000000000003</c:v>
                </c:pt>
                <c:pt idx="237">
                  <c:v>3.3000000000000003</c:v>
                </c:pt>
                <c:pt idx="238">
                  <c:v>3.3000000000000003</c:v>
                </c:pt>
                <c:pt idx="239">
                  <c:v>3.3000000000000003</c:v>
                </c:pt>
                <c:pt idx="240">
                  <c:v>3.3000000000000003</c:v>
                </c:pt>
                <c:pt idx="241">
                  <c:v>3.3000000000000003</c:v>
                </c:pt>
                <c:pt idx="242">
                  <c:v>3.3000000000000003</c:v>
                </c:pt>
                <c:pt idx="243">
                  <c:v>3.3000000000000003</c:v>
                </c:pt>
                <c:pt idx="244">
                  <c:v>3.3000000000000003</c:v>
                </c:pt>
                <c:pt idx="245">
                  <c:v>3.3000000000000003</c:v>
                </c:pt>
                <c:pt idx="246">
                  <c:v>3.3000000000000003</c:v>
                </c:pt>
                <c:pt idx="247">
                  <c:v>3.3000000000000003</c:v>
                </c:pt>
                <c:pt idx="248">
                  <c:v>3.3000000000000003</c:v>
                </c:pt>
                <c:pt idx="249">
                  <c:v>3.3000000000000003</c:v>
                </c:pt>
                <c:pt idx="250">
                  <c:v>3.3000000000000003</c:v>
                </c:pt>
                <c:pt idx="251">
                  <c:v>3.3000000000000003</c:v>
                </c:pt>
                <c:pt idx="252">
                  <c:v>3.3000000000000003</c:v>
                </c:pt>
                <c:pt idx="253">
                  <c:v>3.3000000000000003</c:v>
                </c:pt>
                <c:pt idx="254">
                  <c:v>3.3000000000000003</c:v>
                </c:pt>
                <c:pt idx="255">
                  <c:v>3.3000000000000003</c:v>
                </c:pt>
                <c:pt idx="256">
                  <c:v>3.3000000000000003</c:v>
                </c:pt>
                <c:pt idx="257">
                  <c:v>3.3000000000000003</c:v>
                </c:pt>
                <c:pt idx="258">
                  <c:v>3.3000000000000003</c:v>
                </c:pt>
                <c:pt idx="259">
                  <c:v>3.3000000000000003</c:v>
                </c:pt>
                <c:pt idx="260">
                  <c:v>3.3000000000000003</c:v>
                </c:pt>
                <c:pt idx="261">
                  <c:v>3.3000000000000003</c:v>
                </c:pt>
                <c:pt idx="262">
                  <c:v>3.3000000000000003</c:v>
                </c:pt>
                <c:pt idx="263">
                  <c:v>3.3000000000000003</c:v>
                </c:pt>
                <c:pt idx="264">
                  <c:v>3.3000000000000003</c:v>
                </c:pt>
                <c:pt idx="265">
                  <c:v>3.3000000000000003</c:v>
                </c:pt>
                <c:pt idx="266">
                  <c:v>3.3000000000000003</c:v>
                </c:pt>
                <c:pt idx="267">
                  <c:v>3.3000000000000003</c:v>
                </c:pt>
                <c:pt idx="268">
                  <c:v>3.3000000000000003</c:v>
                </c:pt>
                <c:pt idx="269">
                  <c:v>3.3000000000000003</c:v>
                </c:pt>
                <c:pt idx="270">
                  <c:v>3.3000000000000003</c:v>
                </c:pt>
                <c:pt idx="271">
                  <c:v>3.3000000000000003</c:v>
                </c:pt>
                <c:pt idx="272">
                  <c:v>3.3000000000000003</c:v>
                </c:pt>
                <c:pt idx="273">
                  <c:v>3.3000000000000003</c:v>
                </c:pt>
                <c:pt idx="274">
                  <c:v>3.3000000000000003</c:v>
                </c:pt>
                <c:pt idx="275">
                  <c:v>3.3000000000000003</c:v>
                </c:pt>
                <c:pt idx="276">
                  <c:v>3.3000000000000003</c:v>
                </c:pt>
                <c:pt idx="277">
                  <c:v>3.3000000000000003</c:v>
                </c:pt>
                <c:pt idx="278">
                  <c:v>3.3000000000000003</c:v>
                </c:pt>
                <c:pt idx="279">
                  <c:v>3.3000000000000003</c:v>
                </c:pt>
                <c:pt idx="280">
                  <c:v>3.3000000000000003</c:v>
                </c:pt>
                <c:pt idx="281">
                  <c:v>3.3000000000000003</c:v>
                </c:pt>
                <c:pt idx="282">
                  <c:v>3.3000000000000003</c:v>
                </c:pt>
                <c:pt idx="283">
                  <c:v>3.3000000000000003</c:v>
                </c:pt>
                <c:pt idx="284">
                  <c:v>3.3000000000000003</c:v>
                </c:pt>
                <c:pt idx="285">
                  <c:v>3.3000000000000003</c:v>
                </c:pt>
                <c:pt idx="286">
                  <c:v>3.3000000000000003</c:v>
                </c:pt>
                <c:pt idx="287">
                  <c:v>3.3000000000000003</c:v>
                </c:pt>
                <c:pt idx="288">
                  <c:v>3.3000000000000003</c:v>
                </c:pt>
                <c:pt idx="289">
                  <c:v>3.3000000000000003</c:v>
                </c:pt>
                <c:pt idx="290">
                  <c:v>3.3000000000000003</c:v>
                </c:pt>
                <c:pt idx="291">
                  <c:v>3.3000000000000003</c:v>
                </c:pt>
                <c:pt idx="292">
                  <c:v>3.3000000000000003</c:v>
                </c:pt>
                <c:pt idx="293">
                  <c:v>3.3000000000000003</c:v>
                </c:pt>
                <c:pt idx="294">
                  <c:v>3.3000000000000003</c:v>
                </c:pt>
                <c:pt idx="295">
                  <c:v>3.3000000000000003</c:v>
                </c:pt>
                <c:pt idx="296">
                  <c:v>3.3000000000000003</c:v>
                </c:pt>
                <c:pt idx="297">
                  <c:v>3.3000000000000003</c:v>
                </c:pt>
                <c:pt idx="298">
                  <c:v>3.3000000000000003</c:v>
                </c:pt>
                <c:pt idx="299">
                  <c:v>3.3000000000000003</c:v>
                </c:pt>
                <c:pt idx="300">
                  <c:v>3.3000000000000003</c:v>
                </c:pt>
                <c:pt idx="301">
                  <c:v>3.3000000000000003</c:v>
                </c:pt>
                <c:pt idx="302">
                  <c:v>3.3000000000000003</c:v>
                </c:pt>
                <c:pt idx="303">
                  <c:v>3.3000000000000003</c:v>
                </c:pt>
                <c:pt idx="304">
                  <c:v>3.3000000000000003</c:v>
                </c:pt>
                <c:pt idx="305">
                  <c:v>3.3000000000000003</c:v>
                </c:pt>
                <c:pt idx="306">
                  <c:v>3.3000000000000003</c:v>
                </c:pt>
                <c:pt idx="307">
                  <c:v>3.3000000000000003</c:v>
                </c:pt>
                <c:pt idx="308">
                  <c:v>3.3000000000000003</c:v>
                </c:pt>
                <c:pt idx="309">
                  <c:v>3.3000000000000003</c:v>
                </c:pt>
                <c:pt idx="310">
                  <c:v>3.3000000000000003</c:v>
                </c:pt>
                <c:pt idx="311">
                  <c:v>3.3000000000000003</c:v>
                </c:pt>
                <c:pt idx="312">
                  <c:v>3.3000000000000003</c:v>
                </c:pt>
                <c:pt idx="313">
                  <c:v>3.3000000000000003</c:v>
                </c:pt>
                <c:pt idx="314">
                  <c:v>3.3000000000000003</c:v>
                </c:pt>
                <c:pt idx="315">
                  <c:v>3.3000000000000003</c:v>
                </c:pt>
                <c:pt idx="316">
                  <c:v>3.3000000000000003</c:v>
                </c:pt>
                <c:pt idx="317">
                  <c:v>3.3000000000000003</c:v>
                </c:pt>
                <c:pt idx="318">
                  <c:v>3.3000000000000003</c:v>
                </c:pt>
                <c:pt idx="319">
                  <c:v>3.3000000000000003</c:v>
                </c:pt>
                <c:pt idx="320">
                  <c:v>3.3000000000000003</c:v>
                </c:pt>
                <c:pt idx="321">
                  <c:v>3.3000000000000003</c:v>
                </c:pt>
                <c:pt idx="322">
                  <c:v>3.3000000000000003</c:v>
                </c:pt>
                <c:pt idx="323">
                  <c:v>3.3000000000000003</c:v>
                </c:pt>
                <c:pt idx="324">
                  <c:v>3.3000000000000003</c:v>
                </c:pt>
                <c:pt idx="325">
                  <c:v>3.3000000000000003</c:v>
                </c:pt>
                <c:pt idx="326">
                  <c:v>3.3000000000000003</c:v>
                </c:pt>
                <c:pt idx="327">
                  <c:v>3.3000000000000003</c:v>
                </c:pt>
                <c:pt idx="328">
                  <c:v>3.3000000000000003</c:v>
                </c:pt>
                <c:pt idx="329">
                  <c:v>3.3000000000000003</c:v>
                </c:pt>
                <c:pt idx="330">
                  <c:v>3.3000000000000003</c:v>
                </c:pt>
                <c:pt idx="331">
                  <c:v>3.3000000000000003</c:v>
                </c:pt>
                <c:pt idx="332">
                  <c:v>3.3000000000000003</c:v>
                </c:pt>
                <c:pt idx="333">
                  <c:v>3.3000000000000003</c:v>
                </c:pt>
                <c:pt idx="334">
                  <c:v>3.3000000000000003</c:v>
                </c:pt>
                <c:pt idx="335">
                  <c:v>3.3000000000000003</c:v>
                </c:pt>
                <c:pt idx="336">
                  <c:v>3.3000000000000003</c:v>
                </c:pt>
                <c:pt idx="337">
                  <c:v>3.3000000000000003</c:v>
                </c:pt>
                <c:pt idx="338">
                  <c:v>3.3000000000000003</c:v>
                </c:pt>
                <c:pt idx="339">
                  <c:v>3.3000000000000003</c:v>
                </c:pt>
                <c:pt idx="340">
                  <c:v>3.3000000000000003</c:v>
                </c:pt>
                <c:pt idx="341">
                  <c:v>3.3000000000000003</c:v>
                </c:pt>
                <c:pt idx="342">
                  <c:v>3.3000000000000003</c:v>
                </c:pt>
                <c:pt idx="343">
                  <c:v>3.3000000000000003</c:v>
                </c:pt>
                <c:pt idx="344">
                  <c:v>3.3000000000000003</c:v>
                </c:pt>
                <c:pt idx="345">
                  <c:v>3.3000000000000003</c:v>
                </c:pt>
                <c:pt idx="346">
                  <c:v>3.3000000000000003</c:v>
                </c:pt>
                <c:pt idx="347">
                  <c:v>3.3000000000000003</c:v>
                </c:pt>
                <c:pt idx="348">
                  <c:v>3.3000000000000003</c:v>
                </c:pt>
                <c:pt idx="349">
                  <c:v>3.3000000000000003</c:v>
                </c:pt>
                <c:pt idx="350">
                  <c:v>3.3000000000000003</c:v>
                </c:pt>
                <c:pt idx="351">
                  <c:v>3.3000000000000003</c:v>
                </c:pt>
                <c:pt idx="352">
                  <c:v>3.3000000000000003</c:v>
                </c:pt>
                <c:pt idx="353">
                  <c:v>3.3000000000000003</c:v>
                </c:pt>
                <c:pt idx="354">
                  <c:v>3.3000000000000003</c:v>
                </c:pt>
                <c:pt idx="355">
                  <c:v>3.3000000000000003</c:v>
                </c:pt>
                <c:pt idx="356">
                  <c:v>3.3000000000000003</c:v>
                </c:pt>
                <c:pt idx="357">
                  <c:v>3.3000000000000003</c:v>
                </c:pt>
                <c:pt idx="358">
                  <c:v>3.3000000000000003</c:v>
                </c:pt>
                <c:pt idx="359">
                  <c:v>3.3000000000000003</c:v>
                </c:pt>
                <c:pt idx="360">
                  <c:v>3.3000000000000003</c:v>
                </c:pt>
                <c:pt idx="361">
                  <c:v>3.3000000000000003</c:v>
                </c:pt>
                <c:pt idx="362">
                  <c:v>3.3000000000000003</c:v>
                </c:pt>
                <c:pt idx="363">
                  <c:v>3.3000000000000003</c:v>
                </c:pt>
                <c:pt idx="364">
                  <c:v>3.3000000000000003</c:v>
                </c:pt>
                <c:pt idx="365">
                  <c:v>3.3000000000000003</c:v>
                </c:pt>
                <c:pt idx="366">
                  <c:v>3.3000000000000003</c:v>
                </c:pt>
                <c:pt idx="367">
                  <c:v>3.3000000000000003</c:v>
                </c:pt>
                <c:pt idx="368">
                  <c:v>3.3000000000000003</c:v>
                </c:pt>
                <c:pt idx="369">
                  <c:v>3.3000000000000003</c:v>
                </c:pt>
                <c:pt idx="370">
                  <c:v>3.3000000000000003</c:v>
                </c:pt>
                <c:pt idx="371">
                  <c:v>3.3000000000000003</c:v>
                </c:pt>
                <c:pt idx="372">
                  <c:v>3.3000000000000003</c:v>
                </c:pt>
                <c:pt idx="373">
                  <c:v>3.3000000000000003</c:v>
                </c:pt>
                <c:pt idx="374">
                  <c:v>3.3000000000000003</c:v>
                </c:pt>
                <c:pt idx="375">
                  <c:v>3.3000000000000003</c:v>
                </c:pt>
                <c:pt idx="376">
                  <c:v>3.3000000000000003</c:v>
                </c:pt>
                <c:pt idx="377">
                  <c:v>3.3000000000000003</c:v>
                </c:pt>
                <c:pt idx="378">
                  <c:v>3.3000000000000003</c:v>
                </c:pt>
                <c:pt idx="379">
                  <c:v>3.3000000000000003</c:v>
                </c:pt>
                <c:pt idx="380">
                  <c:v>3.3000000000000003</c:v>
                </c:pt>
                <c:pt idx="381">
                  <c:v>3.3000000000000003</c:v>
                </c:pt>
                <c:pt idx="382">
                  <c:v>3.3000000000000003</c:v>
                </c:pt>
                <c:pt idx="383">
                  <c:v>3.3000000000000003</c:v>
                </c:pt>
                <c:pt idx="384">
                  <c:v>3.3000000000000003</c:v>
                </c:pt>
                <c:pt idx="385">
                  <c:v>3.3000000000000003</c:v>
                </c:pt>
                <c:pt idx="386">
                  <c:v>3.3000000000000003</c:v>
                </c:pt>
                <c:pt idx="387">
                  <c:v>3.3000000000000003</c:v>
                </c:pt>
                <c:pt idx="388">
                  <c:v>3.3000000000000003</c:v>
                </c:pt>
                <c:pt idx="389">
                  <c:v>3.3000000000000003</c:v>
                </c:pt>
                <c:pt idx="390">
                  <c:v>3.3000000000000003</c:v>
                </c:pt>
                <c:pt idx="391">
                  <c:v>3.3000000000000003</c:v>
                </c:pt>
                <c:pt idx="392">
                  <c:v>3.3000000000000003</c:v>
                </c:pt>
                <c:pt idx="393">
                  <c:v>3.3000000000000003</c:v>
                </c:pt>
                <c:pt idx="394">
                  <c:v>3.3000000000000003</c:v>
                </c:pt>
                <c:pt idx="395">
                  <c:v>3.3000000000000003</c:v>
                </c:pt>
                <c:pt idx="396">
                  <c:v>3.3000000000000003</c:v>
                </c:pt>
                <c:pt idx="397">
                  <c:v>3.3000000000000003</c:v>
                </c:pt>
                <c:pt idx="398">
                  <c:v>3.3000000000000003</c:v>
                </c:pt>
                <c:pt idx="399">
                  <c:v>3.3000000000000003</c:v>
                </c:pt>
                <c:pt idx="400">
                  <c:v>3.3000000000000003</c:v>
                </c:pt>
                <c:pt idx="401">
                  <c:v>3.3000000000000003</c:v>
                </c:pt>
                <c:pt idx="402">
                  <c:v>3.3000000000000003</c:v>
                </c:pt>
                <c:pt idx="403">
                  <c:v>3.3000000000000003</c:v>
                </c:pt>
                <c:pt idx="404">
                  <c:v>3.3000000000000003</c:v>
                </c:pt>
                <c:pt idx="405">
                  <c:v>3.3000000000000003</c:v>
                </c:pt>
                <c:pt idx="406">
                  <c:v>3.3000000000000003</c:v>
                </c:pt>
                <c:pt idx="407">
                  <c:v>3.3000000000000003</c:v>
                </c:pt>
                <c:pt idx="408">
                  <c:v>3.3000000000000003</c:v>
                </c:pt>
                <c:pt idx="409">
                  <c:v>3.3000000000000003</c:v>
                </c:pt>
                <c:pt idx="410">
                  <c:v>3.3000000000000003</c:v>
                </c:pt>
                <c:pt idx="411">
                  <c:v>3.3000000000000003</c:v>
                </c:pt>
                <c:pt idx="412">
                  <c:v>3.3000000000000003</c:v>
                </c:pt>
                <c:pt idx="413">
                  <c:v>3.3000000000000003</c:v>
                </c:pt>
                <c:pt idx="414">
                  <c:v>3.3000000000000003</c:v>
                </c:pt>
                <c:pt idx="415">
                  <c:v>3.3000000000000003</c:v>
                </c:pt>
                <c:pt idx="416">
                  <c:v>3.3000000000000003</c:v>
                </c:pt>
                <c:pt idx="417">
                  <c:v>3.3000000000000003</c:v>
                </c:pt>
                <c:pt idx="418">
                  <c:v>3.3000000000000003</c:v>
                </c:pt>
                <c:pt idx="419">
                  <c:v>3.3000000000000003</c:v>
                </c:pt>
                <c:pt idx="420">
                  <c:v>3.3000000000000003</c:v>
                </c:pt>
                <c:pt idx="421">
                  <c:v>3.3000000000000003</c:v>
                </c:pt>
                <c:pt idx="422">
                  <c:v>3.3000000000000003</c:v>
                </c:pt>
                <c:pt idx="423">
                  <c:v>3.3000000000000003</c:v>
                </c:pt>
                <c:pt idx="424">
                  <c:v>3.3000000000000003</c:v>
                </c:pt>
                <c:pt idx="425">
                  <c:v>3.3000000000000003</c:v>
                </c:pt>
                <c:pt idx="426">
                  <c:v>3.3000000000000003</c:v>
                </c:pt>
                <c:pt idx="427">
                  <c:v>3.3000000000000003</c:v>
                </c:pt>
                <c:pt idx="428">
                  <c:v>3.3000000000000003</c:v>
                </c:pt>
                <c:pt idx="429">
                  <c:v>3.3000000000000003</c:v>
                </c:pt>
                <c:pt idx="430">
                  <c:v>3.3000000000000003</c:v>
                </c:pt>
                <c:pt idx="431">
                  <c:v>3.3000000000000003</c:v>
                </c:pt>
                <c:pt idx="432">
                  <c:v>3.3000000000000003</c:v>
                </c:pt>
                <c:pt idx="433">
                  <c:v>3.3000000000000003</c:v>
                </c:pt>
                <c:pt idx="434">
                  <c:v>3.3000000000000003</c:v>
                </c:pt>
                <c:pt idx="435">
                  <c:v>3.3000000000000003</c:v>
                </c:pt>
                <c:pt idx="436">
                  <c:v>3.3000000000000003</c:v>
                </c:pt>
                <c:pt idx="437">
                  <c:v>3.3000000000000003</c:v>
                </c:pt>
                <c:pt idx="438">
                  <c:v>3.3000000000000003</c:v>
                </c:pt>
                <c:pt idx="439">
                  <c:v>3.3000000000000003</c:v>
                </c:pt>
                <c:pt idx="440">
                  <c:v>3.3000000000000003</c:v>
                </c:pt>
                <c:pt idx="441">
                  <c:v>3.3000000000000003</c:v>
                </c:pt>
                <c:pt idx="442">
                  <c:v>3.3000000000000003</c:v>
                </c:pt>
                <c:pt idx="443">
                  <c:v>3.3000000000000003</c:v>
                </c:pt>
                <c:pt idx="444">
                  <c:v>3.3000000000000003</c:v>
                </c:pt>
                <c:pt idx="445">
                  <c:v>3.3000000000000003</c:v>
                </c:pt>
                <c:pt idx="446">
                  <c:v>3.3000000000000003</c:v>
                </c:pt>
                <c:pt idx="447">
                  <c:v>3.3000000000000003</c:v>
                </c:pt>
                <c:pt idx="448">
                  <c:v>3.3000000000000003</c:v>
                </c:pt>
                <c:pt idx="449">
                  <c:v>3.3000000000000003</c:v>
                </c:pt>
                <c:pt idx="450">
                  <c:v>3.3000000000000003</c:v>
                </c:pt>
                <c:pt idx="451">
                  <c:v>3.3000000000000003</c:v>
                </c:pt>
                <c:pt idx="452">
                  <c:v>3.3000000000000003</c:v>
                </c:pt>
                <c:pt idx="453">
                  <c:v>3.3000000000000003</c:v>
                </c:pt>
                <c:pt idx="454">
                  <c:v>3.3000000000000003</c:v>
                </c:pt>
                <c:pt idx="455">
                  <c:v>3.3000000000000003</c:v>
                </c:pt>
                <c:pt idx="456">
                  <c:v>3.3000000000000003</c:v>
                </c:pt>
                <c:pt idx="457">
                  <c:v>3.3000000000000003</c:v>
                </c:pt>
                <c:pt idx="458">
                  <c:v>3.3000000000000003</c:v>
                </c:pt>
                <c:pt idx="459">
                  <c:v>3.3000000000000003</c:v>
                </c:pt>
                <c:pt idx="460">
                  <c:v>3.3000000000000003</c:v>
                </c:pt>
                <c:pt idx="461">
                  <c:v>3.3000000000000003</c:v>
                </c:pt>
                <c:pt idx="462">
                  <c:v>3.3000000000000003</c:v>
                </c:pt>
                <c:pt idx="463">
                  <c:v>3.3000000000000003</c:v>
                </c:pt>
                <c:pt idx="464">
                  <c:v>3.3000000000000003</c:v>
                </c:pt>
                <c:pt idx="465">
                  <c:v>3.3000000000000003</c:v>
                </c:pt>
                <c:pt idx="466">
                  <c:v>3.3000000000000003</c:v>
                </c:pt>
                <c:pt idx="467">
                  <c:v>3.3000000000000003</c:v>
                </c:pt>
                <c:pt idx="468">
                  <c:v>3.3000000000000003</c:v>
                </c:pt>
                <c:pt idx="469">
                  <c:v>3.3000000000000003</c:v>
                </c:pt>
                <c:pt idx="470">
                  <c:v>3.3000000000000003</c:v>
                </c:pt>
                <c:pt idx="471">
                  <c:v>3.3000000000000003</c:v>
                </c:pt>
                <c:pt idx="472">
                  <c:v>3.3000000000000003</c:v>
                </c:pt>
                <c:pt idx="473">
                  <c:v>3.3000000000000003</c:v>
                </c:pt>
                <c:pt idx="474">
                  <c:v>3.3000000000000003</c:v>
                </c:pt>
                <c:pt idx="475">
                  <c:v>3.3000000000000003</c:v>
                </c:pt>
                <c:pt idx="476">
                  <c:v>3.3000000000000003</c:v>
                </c:pt>
                <c:pt idx="477">
                  <c:v>3.3000000000000003</c:v>
                </c:pt>
                <c:pt idx="478">
                  <c:v>3.3000000000000003</c:v>
                </c:pt>
                <c:pt idx="479">
                  <c:v>3.3000000000000003</c:v>
                </c:pt>
                <c:pt idx="480">
                  <c:v>3.3000000000000003</c:v>
                </c:pt>
                <c:pt idx="481">
                  <c:v>3.3000000000000003</c:v>
                </c:pt>
                <c:pt idx="482">
                  <c:v>3.3000000000000003</c:v>
                </c:pt>
                <c:pt idx="483">
                  <c:v>3.3000000000000003</c:v>
                </c:pt>
                <c:pt idx="484">
                  <c:v>3.3000000000000003</c:v>
                </c:pt>
                <c:pt idx="485">
                  <c:v>3.3000000000000003</c:v>
                </c:pt>
                <c:pt idx="486">
                  <c:v>3.3000000000000003</c:v>
                </c:pt>
                <c:pt idx="487">
                  <c:v>3.3000000000000003</c:v>
                </c:pt>
                <c:pt idx="488">
                  <c:v>3.3000000000000003</c:v>
                </c:pt>
                <c:pt idx="489">
                  <c:v>3.3000000000000003</c:v>
                </c:pt>
                <c:pt idx="490">
                  <c:v>3.3000000000000003</c:v>
                </c:pt>
                <c:pt idx="491">
                  <c:v>3.3000000000000003</c:v>
                </c:pt>
                <c:pt idx="492">
                  <c:v>3.3000000000000003</c:v>
                </c:pt>
                <c:pt idx="493">
                  <c:v>3.3000000000000003</c:v>
                </c:pt>
                <c:pt idx="494">
                  <c:v>3.3000000000000003</c:v>
                </c:pt>
                <c:pt idx="495">
                  <c:v>3.3000000000000003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1-4B19-AE48-1DF812A9CDE0}"/>
            </c:ext>
          </c:extLst>
        </c:ser>
        <c:ser>
          <c:idx val="3"/>
          <c:order val="1"/>
          <c:tx>
            <c:strRef>
              <c:f>Wertetabelle!$J$1</c:f>
              <c:strCache>
                <c:ptCount val="1"/>
                <c:pt idx="0">
                  <c:v>Qkap-Grenze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Wertetabelle!$E$2:$E$497</c:f>
              <c:numCache>
                <c:formatCode>0.00</c:formatCode>
                <c:ptCount val="496"/>
                <c:pt idx="0">
                  <c:v>18.011432350066698</c:v>
                </c:pt>
                <c:pt idx="1">
                  <c:v>18.021516876545899</c:v>
                </c:pt>
                <c:pt idx="2">
                  <c:v>18.0316014030251</c:v>
                </c:pt>
                <c:pt idx="3">
                  <c:v>18.0416859295043</c:v>
                </c:pt>
                <c:pt idx="4">
                  <c:v>18.051770455983501</c:v>
                </c:pt>
                <c:pt idx="5">
                  <c:v>18.061854982462702</c:v>
                </c:pt>
                <c:pt idx="6">
                  <c:v>18.071939508941899</c:v>
                </c:pt>
                <c:pt idx="7">
                  <c:v>18.082024035421099</c:v>
                </c:pt>
                <c:pt idx="8">
                  <c:v>18.0921085619003</c:v>
                </c:pt>
                <c:pt idx="9">
                  <c:v>18.102193088379501</c:v>
                </c:pt>
                <c:pt idx="10">
                  <c:v>18.112277614858701</c:v>
                </c:pt>
                <c:pt idx="11">
                  <c:v>18.122362141337899</c:v>
                </c:pt>
                <c:pt idx="12">
                  <c:v>18.132446667817099</c:v>
                </c:pt>
                <c:pt idx="13">
                  <c:v>18.1425311942963</c:v>
                </c:pt>
                <c:pt idx="14">
                  <c:v>18.152615720775501</c:v>
                </c:pt>
                <c:pt idx="15">
                  <c:v>18.162700247254701</c:v>
                </c:pt>
                <c:pt idx="16">
                  <c:v>18.172784773733898</c:v>
                </c:pt>
                <c:pt idx="17">
                  <c:v>18.182869300213099</c:v>
                </c:pt>
                <c:pt idx="18">
                  <c:v>18.1929538266923</c:v>
                </c:pt>
                <c:pt idx="19">
                  <c:v>18.2030383531715</c:v>
                </c:pt>
                <c:pt idx="20">
                  <c:v>18.213122879650701</c:v>
                </c:pt>
                <c:pt idx="21">
                  <c:v>18.223207406129902</c:v>
                </c:pt>
                <c:pt idx="22">
                  <c:v>18.233291932609099</c:v>
                </c:pt>
                <c:pt idx="23">
                  <c:v>18.243376459088299</c:v>
                </c:pt>
                <c:pt idx="24">
                  <c:v>18.2534609855675</c:v>
                </c:pt>
                <c:pt idx="25">
                  <c:v>18.263545512046701</c:v>
                </c:pt>
                <c:pt idx="26">
                  <c:v>18.273630038525901</c:v>
                </c:pt>
                <c:pt idx="27">
                  <c:v>18.283714565005099</c:v>
                </c:pt>
                <c:pt idx="28">
                  <c:v>18.293799091484299</c:v>
                </c:pt>
                <c:pt idx="29">
                  <c:v>18.3038836179635</c:v>
                </c:pt>
                <c:pt idx="30">
                  <c:v>18.3139681444427</c:v>
                </c:pt>
                <c:pt idx="31">
                  <c:v>18.324052670921901</c:v>
                </c:pt>
                <c:pt idx="32">
                  <c:v>18.334137197401098</c:v>
                </c:pt>
                <c:pt idx="33">
                  <c:v>18.344221723880299</c:v>
                </c:pt>
                <c:pt idx="34">
                  <c:v>18.3543062503595</c:v>
                </c:pt>
                <c:pt idx="35">
                  <c:v>18.3643907768387</c:v>
                </c:pt>
                <c:pt idx="36">
                  <c:v>18.374475303317901</c:v>
                </c:pt>
                <c:pt idx="37">
                  <c:v>18.384559829797102</c:v>
                </c:pt>
                <c:pt idx="38">
                  <c:v>18.394644356276402</c:v>
                </c:pt>
                <c:pt idx="39">
                  <c:v>18.404728882755599</c:v>
                </c:pt>
                <c:pt idx="40">
                  <c:v>18.414813409234799</c:v>
                </c:pt>
                <c:pt idx="41">
                  <c:v>18.424897935714</c:v>
                </c:pt>
                <c:pt idx="42">
                  <c:v>18.434982462193201</c:v>
                </c:pt>
                <c:pt idx="43">
                  <c:v>18.445066988672401</c:v>
                </c:pt>
                <c:pt idx="44">
                  <c:v>18.455151515151599</c:v>
                </c:pt>
                <c:pt idx="45">
                  <c:v>18.465236041630799</c:v>
                </c:pt>
                <c:pt idx="46">
                  <c:v>18.47532056811</c:v>
                </c:pt>
                <c:pt idx="47">
                  <c:v>18.4854050945893</c:v>
                </c:pt>
                <c:pt idx="48">
                  <c:v>18.495489621068501</c:v>
                </c:pt>
                <c:pt idx="49">
                  <c:v>18.505574147547701</c:v>
                </c:pt>
                <c:pt idx="50">
                  <c:v>18.515658674026898</c:v>
                </c:pt>
                <c:pt idx="51">
                  <c:v>18.525743200506099</c:v>
                </c:pt>
                <c:pt idx="52">
                  <c:v>18.5358277269853</c:v>
                </c:pt>
                <c:pt idx="53">
                  <c:v>18.5459122534645</c:v>
                </c:pt>
                <c:pt idx="54">
                  <c:v>18.555996779943701</c:v>
                </c:pt>
                <c:pt idx="55">
                  <c:v>18.566081306423001</c:v>
                </c:pt>
                <c:pt idx="56">
                  <c:v>18.576165832902198</c:v>
                </c:pt>
                <c:pt idx="57">
                  <c:v>18.586250359381399</c:v>
                </c:pt>
                <c:pt idx="58">
                  <c:v>18.5963348858606</c:v>
                </c:pt>
                <c:pt idx="59">
                  <c:v>18.6064194123398</c:v>
                </c:pt>
                <c:pt idx="60">
                  <c:v>18.616503938819001</c:v>
                </c:pt>
                <c:pt idx="61">
                  <c:v>18.626588465298202</c:v>
                </c:pt>
                <c:pt idx="62">
                  <c:v>18.636672991777399</c:v>
                </c:pt>
                <c:pt idx="63">
                  <c:v>18.646757518256599</c:v>
                </c:pt>
                <c:pt idx="64">
                  <c:v>18.6568420447359</c:v>
                </c:pt>
                <c:pt idx="65">
                  <c:v>18.6669265712151</c:v>
                </c:pt>
                <c:pt idx="66">
                  <c:v>18.677011097694301</c:v>
                </c:pt>
                <c:pt idx="67">
                  <c:v>18.687095624173502</c:v>
                </c:pt>
                <c:pt idx="68">
                  <c:v>18.697180150652699</c:v>
                </c:pt>
                <c:pt idx="69">
                  <c:v>18.707264677131899</c:v>
                </c:pt>
                <c:pt idx="70">
                  <c:v>18.7173492036111</c:v>
                </c:pt>
                <c:pt idx="71">
                  <c:v>18.727433730090301</c:v>
                </c:pt>
                <c:pt idx="72">
                  <c:v>18.737518256569501</c:v>
                </c:pt>
                <c:pt idx="73">
                  <c:v>18.747602783048801</c:v>
                </c:pt>
                <c:pt idx="74">
                  <c:v>18.757687309527999</c:v>
                </c:pt>
                <c:pt idx="75">
                  <c:v>18.767771836007199</c:v>
                </c:pt>
                <c:pt idx="76">
                  <c:v>18.7778563624864</c:v>
                </c:pt>
                <c:pt idx="77">
                  <c:v>18.787940888965601</c:v>
                </c:pt>
                <c:pt idx="78">
                  <c:v>18.798025415444801</c:v>
                </c:pt>
                <c:pt idx="79">
                  <c:v>18.808109941923998</c:v>
                </c:pt>
                <c:pt idx="80">
                  <c:v>18.818194468403199</c:v>
                </c:pt>
                <c:pt idx="81">
                  <c:v>18.8282789948824</c:v>
                </c:pt>
                <c:pt idx="82">
                  <c:v>18.8383635213617</c:v>
                </c:pt>
                <c:pt idx="83">
                  <c:v>18.8484480478409</c:v>
                </c:pt>
                <c:pt idx="84">
                  <c:v>18.858532574320101</c:v>
                </c:pt>
                <c:pt idx="85">
                  <c:v>18.868617100799302</c:v>
                </c:pt>
                <c:pt idx="86">
                  <c:v>18.878701627278499</c:v>
                </c:pt>
                <c:pt idx="87">
                  <c:v>18.8887861537577</c:v>
                </c:pt>
                <c:pt idx="88">
                  <c:v>18.8988706802369</c:v>
                </c:pt>
                <c:pt idx="89">
                  <c:v>18.908955206716101</c:v>
                </c:pt>
                <c:pt idx="90">
                  <c:v>18.919039733195401</c:v>
                </c:pt>
                <c:pt idx="91">
                  <c:v>18.929124259674602</c:v>
                </c:pt>
                <c:pt idx="92">
                  <c:v>18.939208786153799</c:v>
                </c:pt>
                <c:pt idx="93">
                  <c:v>18.949293312632999</c:v>
                </c:pt>
                <c:pt idx="94">
                  <c:v>18.9593778391122</c:v>
                </c:pt>
                <c:pt idx="95">
                  <c:v>18.969462365591401</c:v>
                </c:pt>
                <c:pt idx="96">
                  <c:v>18.5</c:v>
                </c:pt>
                <c:pt idx="97">
                  <c:v>19</c:v>
                </c:pt>
                <c:pt idx="98">
                  <c:v>19.010000000000002</c:v>
                </c:pt>
                <c:pt idx="99">
                  <c:v>19.02</c:v>
                </c:pt>
                <c:pt idx="100">
                  <c:v>19.03</c:v>
                </c:pt>
                <c:pt idx="101">
                  <c:v>19.04</c:v>
                </c:pt>
                <c:pt idx="102">
                  <c:v>19.05</c:v>
                </c:pt>
                <c:pt idx="103">
                  <c:v>19.059999999999999</c:v>
                </c:pt>
                <c:pt idx="104">
                  <c:v>19.07</c:v>
                </c:pt>
                <c:pt idx="105">
                  <c:v>19.079999999999998</c:v>
                </c:pt>
                <c:pt idx="106">
                  <c:v>19.09</c:v>
                </c:pt>
                <c:pt idx="107">
                  <c:v>19.100000000000001</c:v>
                </c:pt>
                <c:pt idx="108">
                  <c:v>19.11</c:v>
                </c:pt>
                <c:pt idx="109">
                  <c:v>19.12</c:v>
                </c:pt>
                <c:pt idx="110">
                  <c:v>19.13</c:v>
                </c:pt>
                <c:pt idx="111">
                  <c:v>19.14</c:v>
                </c:pt>
                <c:pt idx="112">
                  <c:v>19.149999999999999</c:v>
                </c:pt>
                <c:pt idx="113">
                  <c:v>19.16</c:v>
                </c:pt>
                <c:pt idx="114">
                  <c:v>19.170000000000002</c:v>
                </c:pt>
                <c:pt idx="115">
                  <c:v>19.18</c:v>
                </c:pt>
                <c:pt idx="116">
                  <c:v>19.190000000000001</c:v>
                </c:pt>
                <c:pt idx="117">
                  <c:v>19.2</c:v>
                </c:pt>
                <c:pt idx="118">
                  <c:v>19.21</c:v>
                </c:pt>
                <c:pt idx="119">
                  <c:v>19.22</c:v>
                </c:pt>
                <c:pt idx="120">
                  <c:v>19.23</c:v>
                </c:pt>
                <c:pt idx="121">
                  <c:v>19.239999999999998</c:v>
                </c:pt>
                <c:pt idx="122">
                  <c:v>19.25</c:v>
                </c:pt>
                <c:pt idx="123">
                  <c:v>19.260000000000002</c:v>
                </c:pt>
                <c:pt idx="124">
                  <c:v>19.2699999999999</c:v>
                </c:pt>
                <c:pt idx="125">
                  <c:v>19.279999999999902</c:v>
                </c:pt>
                <c:pt idx="126">
                  <c:v>19.2899999999999</c:v>
                </c:pt>
                <c:pt idx="127">
                  <c:v>19.299999999999901</c:v>
                </c:pt>
                <c:pt idx="128">
                  <c:v>19.309999999999899</c:v>
                </c:pt>
                <c:pt idx="129">
                  <c:v>19.319999999999901</c:v>
                </c:pt>
                <c:pt idx="130">
                  <c:v>19.329999999999899</c:v>
                </c:pt>
                <c:pt idx="131">
                  <c:v>19.3399999999999</c:v>
                </c:pt>
                <c:pt idx="132">
                  <c:v>19.349999999999898</c:v>
                </c:pt>
                <c:pt idx="133">
                  <c:v>19.3599999999999</c:v>
                </c:pt>
                <c:pt idx="134">
                  <c:v>19.369999999999902</c:v>
                </c:pt>
                <c:pt idx="135">
                  <c:v>19.3799999999999</c:v>
                </c:pt>
                <c:pt idx="136">
                  <c:v>19.389999999999901</c:v>
                </c:pt>
                <c:pt idx="137">
                  <c:v>19.399999999999899</c:v>
                </c:pt>
                <c:pt idx="138">
                  <c:v>19.409999999999901</c:v>
                </c:pt>
                <c:pt idx="139">
                  <c:v>19.419999999999899</c:v>
                </c:pt>
                <c:pt idx="140">
                  <c:v>19.4299999999999</c:v>
                </c:pt>
                <c:pt idx="141">
                  <c:v>19.439999999999898</c:v>
                </c:pt>
                <c:pt idx="142">
                  <c:v>19.4499999999999</c:v>
                </c:pt>
                <c:pt idx="143">
                  <c:v>19.459999999999901</c:v>
                </c:pt>
                <c:pt idx="144">
                  <c:v>19.469999999999899</c:v>
                </c:pt>
                <c:pt idx="145">
                  <c:v>19.479999999999901</c:v>
                </c:pt>
                <c:pt idx="146">
                  <c:v>19.489999999999899</c:v>
                </c:pt>
                <c:pt idx="147">
                  <c:v>19.499999999999901</c:v>
                </c:pt>
                <c:pt idx="148">
                  <c:v>19.509999999999899</c:v>
                </c:pt>
                <c:pt idx="149">
                  <c:v>19.5199999999999</c:v>
                </c:pt>
                <c:pt idx="150">
                  <c:v>19.529999999999902</c:v>
                </c:pt>
                <c:pt idx="151">
                  <c:v>19.5399999999999</c:v>
                </c:pt>
                <c:pt idx="152">
                  <c:v>19.549999999999901</c:v>
                </c:pt>
                <c:pt idx="153">
                  <c:v>19.559999999999899</c:v>
                </c:pt>
                <c:pt idx="154">
                  <c:v>19.569999999999901</c:v>
                </c:pt>
                <c:pt idx="155">
                  <c:v>19.579999999999899</c:v>
                </c:pt>
                <c:pt idx="156">
                  <c:v>19.5899999999999</c:v>
                </c:pt>
                <c:pt idx="157">
                  <c:v>19.599999999999898</c:v>
                </c:pt>
                <c:pt idx="158">
                  <c:v>19.6099999999999</c:v>
                </c:pt>
                <c:pt idx="159">
                  <c:v>19.619999999999902</c:v>
                </c:pt>
                <c:pt idx="160">
                  <c:v>19.6299999999999</c:v>
                </c:pt>
                <c:pt idx="161">
                  <c:v>19.639999999999901</c:v>
                </c:pt>
                <c:pt idx="162">
                  <c:v>19.649999999999899</c:v>
                </c:pt>
                <c:pt idx="163">
                  <c:v>19.659999999999901</c:v>
                </c:pt>
                <c:pt idx="164">
                  <c:v>19.669999999999899</c:v>
                </c:pt>
                <c:pt idx="165">
                  <c:v>19.6799999999999</c:v>
                </c:pt>
                <c:pt idx="166">
                  <c:v>19.689999999999898</c:v>
                </c:pt>
                <c:pt idx="167">
                  <c:v>19.6999999999999</c:v>
                </c:pt>
                <c:pt idx="168">
                  <c:v>19.709999999999901</c:v>
                </c:pt>
                <c:pt idx="169">
                  <c:v>19.719999999999899</c:v>
                </c:pt>
                <c:pt idx="170">
                  <c:v>19.729999999999901</c:v>
                </c:pt>
                <c:pt idx="171">
                  <c:v>19.739999999999899</c:v>
                </c:pt>
                <c:pt idx="172">
                  <c:v>19.749999999999901</c:v>
                </c:pt>
                <c:pt idx="173">
                  <c:v>19.759999999999899</c:v>
                </c:pt>
                <c:pt idx="174">
                  <c:v>19.7699999999999</c:v>
                </c:pt>
                <c:pt idx="175">
                  <c:v>19.779999999999799</c:v>
                </c:pt>
                <c:pt idx="176">
                  <c:v>19.7899999999998</c:v>
                </c:pt>
                <c:pt idx="177">
                  <c:v>19.799999999999802</c:v>
                </c:pt>
                <c:pt idx="178">
                  <c:v>19.8099999999998</c:v>
                </c:pt>
                <c:pt idx="179">
                  <c:v>19.819999999999801</c:v>
                </c:pt>
                <c:pt idx="180">
                  <c:v>19.829999999999799</c:v>
                </c:pt>
                <c:pt idx="181">
                  <c:v>19.839999999999801</c:v>
                </c:pt>
                <c:pt idx="182">
                  <c:v>19.849999999999799</c:v>
                </c:pt>
                <c:pt idx="183">
                  <c:v>19.8599999999998</c:v>
                </c:pt>
                <c:pt idx="184">
                  <c:v>19.869999999999798</c:v>
                </c:pt>
                <c:pt idx="185">
                  <c:v>19.8799999999998</c:v>
                </c:pt>
                <c:pt idx="186">
                  <c:v>19.889999999999802</c:v>
                </c:pt>
                <c:pt idx="187">
                  <c:v>19.8999999999998</c:v>
                </c:pt>
                <c:pt idx="188">
                  <c:v>19.909999999999801</c:v>
                </c:pt>
                <c:pt idx="189">
                  <c:v>19.919999999999799</c:v>
                </c:pt>
                <c:pt idx="190">
                  <c:v>19.929999999999801</c:v>
                </c:pt>
                <c:pt idx="191">
                  <c:v>19.939999999999799</c:v>
                </c:pt>
                <c:pt idx="192">
                  <c:v>19.9499999999998</c:v>
                </c:pt>
                <c:pt idx="193">
                  <c:v>19.959999999999798</c:v>
                </c:pt>
                <c:pt idx="194">
                  <c:v>19.9699999999998</c:v>
                </c:pt>
                <c:pt idx="195">
                  <c:v>19.979999999999801</c:v>
                </c:pt>
                <c:pt idx="196">
                  <c:v>19.989999999999799</c:v>
                </c:pt>
                <c:pt idx="197">
                  <c:v>19.999999999999801</c:v>
                </c:pt>
                <c:pt idx="198">
                  <c:v>20.009999999999799</c:v>
                </c:pt>
                <c:pt idx="199">
                  <c:v>20.019999999999801</c:v>
                </c:pt>
                <c:pt idx="200">
                  <c:v>20.029999999999799</c:v>
                </c:pt>
                <c:pt idx="201">
                  <c:v>20.0399999999998</c:v>
                </c:pt>
                <c:pt idx="202">
                  <c:v>20.049999999999802</c:v>
                </c:pt>
                <c:pt idx="203">
                  <c:v>20.0599999999998</c:v>
                </c:pt>
                <c:pt idx="204">
                  <c:v>20.069999999999801</c:v>
                </c:pt>
                <c:pt idx="205">
                  <c:v>20.079999999999799</c:v>
                </c:pt>
                <c:pt idx="206">
                  <c:v>20.089999999999801</c:v>
                </c:pt>
                <c:pt idx="207">
                  <c:v>20.099999999999799</c:v>
                </c:pt>
                <c:pt idx="208">
                  <c:v>20.1099999999998</c:v>
                </c:pt>
                <c:pt idx="209">
                  <c:v>20.119999999999798</c:v>
                </c:pt>
                <c:pt idx="210">
                  <c:v>20.1299999999998</c:v>
                </c:pt>
                <c:pt idx="211">
                  <c:v>20.139999999999802</c:v>
                </c:pt>
                <c:pt idx="212">
                  <c:v>20.1499999999998</c:v>
                </c:pt>
                <c:pt idx="213">
                  <c:v>20.159999999999801</c:v>
                </c:pt>
                <c:pt idx="214">
                  <c:v>20.169999999999799</c:v>
                </c:pt>
                <c:pt idx="215">
                  <c:v>20.179999999999801</c:v>
                </c:pt>
                <c:pt idx="216">
                  <c:v>20.189999999999799</c:v>
                </c:pt>
                <c:pt idx="217">
                  <c:v>20.1999999999998</c:v>
                </c:pt>
                <c:pt idx="218">
                  <c:v>20.209999999999798</c:v>
                </c:pt>
                <c:pt idx="219">
                  <c:v>20.2199999999998</c:v>
                </c:pt>
                <c:pt idx="220">
                  <c:v>20.229999999999801</c:v>
                </c:pt>
                <c:pt idx="221">
                  <c:v>20.239999999999799</c:v>
                </c:pt>
                <c:pt idx="222">
                  <c:v>20.249999999999801</c:v>
                </c:pt>
                <c:pt idx="223">
                  <c:v>20.259999999999799</c:v>
                </c:pt>
                <c:pt idx="224">
                  <c:v>20.269999999999801</c:v>
                </c:pt>
                <c:pt idx="225">
                  <c:v>20.279999999999799</c:v>
                </c:pt>
                <c:pt idx="226">
                  <c:v>20.2899999999998</c:v>
                </c:pt>
                <c:pt idx="227">
                  <c:v>20.299999999999699</c:v>
                </c:pt>
                <c:pt idx="228">
                  <c:v>20.3099999999997</c:v>
                </c:pt>
                <c:pt idx="229">
                  <c:v>20.319999999999698</c:v>
                </c:pt>
                <c:pt idx="230">
                  <c:v>20.3299999999997</c:v>
                </c:pt>
                <c:pt idx="231">
                  <c:v>20.339999999999701</c:v>
                </c:pt>
                <c:pt idx="232">
                  <c:v>20.349999999999699</c:v>
                </c:pt>
                <c:pt idx="233">
                  <c:v>20.359999999999701</c:v>
                </c:pt>
                <c:pt idx="234">
                  <c:v>20.369999999999699</c:v>
                </c:pt>
                <c:pt idx="235">
                  <c:v>20.379999999999701</c:v>
                </c:pt>
                <c:pt idx="236">
                  <c:v>20.389999999999699</c:v>
                </c:pt>
                <c:pt idx="237">
                  <c:v>20.3999999999997</c:v>
                </c:pt>
                <c:pt idx="238">
                  <c:v>20.409999999999702</c:v>
                </c:pt>
                <c:pt idx="239">
                  <c:v>20.4199999999997</c:v>
                </c:pt>
                <c:pt idx="240">
                  <c:v>20.429999999999701</c:v>
                </c:pt>
                <c:pt idx="241">
                  <c:v>20.439999999999699</c:v>
                </c:pt>
                <c:pt idx="242">
                  <c:v>20.449999999999701</c:v>
                </c:pt>
                <c:pt idx="243">
                  <c:v>20.459999999999699</c:v>
                </c:pt>
                <c:pt idx="244">
                  <c:v>20.4699999999997</c:v>
                </c:pt>
                <c:pt idx="245">
                  <c:v>20.479999999999698</c:v>
                </c:pt>
                <c:pt idx="246">
                  <c:v>20.4899999999997</c:v>
                </c:pt>
                <c:pt idx="247">
                  <c:v>20.499999999999702</c:v>
                </c:pt>
                <c:pt idx="248">
                  <c:v>20.5099999999997</c:v>
                </c:pt>
                <c:pt idx="249">
                  <c:v>20.519999999999701</c:v>
                </c:pt>
                <c:pt idx="250">
                  <c:v>20.529999999999699</c:v>
                </c:pt>
                <c:pt idx="251">
                  <c:v>20.539999999999701</c:v>
                </c:pt>
                <c:pt idx="252">
                  <c:v>20.549999999999699</c:v>
                </c:pt>
                <c:pt idx="253">
                  <c:v>20.5599999999997</c:v>
                </c:pt>
                <c:pt idx="254">
                  <c:v>20.569999999999698</c:v>
                </c:pt>
                <c:pt idx="255">
                  <c:v>20.5799999999997</c:v>
                </c:pt>
                <c:pt idx="256">
                  <c:v>20.589999999999701</c:v>
                </c:pt>
                <c:pt idx="257">
                  <c:v>20.599999999999699</c:v>
                </c:pt>
                <c:pt idx="258">
                  <c:v>20.609999999999701</c:v>
                </c:pt>
                <c:pt idx="259">
                  <c:v>20.619999999999699</c:v>
                </c:pt>
                <c:pt idx="260">
                  <c:v>20.629999999999701</c:v>
                </c:pt>
                <c:pt idx="261">
                  <c:v>20.639999999999699</c:v>
                </c:pt>
                <c:pt idx="262">
                  <c:v>20.6499999999997</c:v>
                </c:pt>
                <c:pt idx="263">
                  <c:v>20.659999999999702</c:v>
                </c:pt>
                <c:pt idx="264">
                  <c:v>20.6699999999997</c:v>
                </c:pt>
                <c:pt idx="265">
                  <c:v>20.679999999999701</c:v>
                </c:pt>
                <c:pt idx="266">
                  <c:v>20.689999999999699</c:v>
                </c:pt>
                <c:pt idx="267">
                  <c:v>20.699999999999701</c:v>
                </c:pt>
                <c:pt idx="268">
                  <c:v>20.709999999999699</c:v>
                </c:pt>
                <c:pt idx="269">
                  <c:v>20.7199999999997</c:v>
                </c:pt>
                <c:pt idx="270">
                  <c:v>20.729999999999698</c:v>
                </c:pt>
                <c:pt idx="271">
                  <c:v>20.7399999999997</c:v>
                </c:pt>
                <c:pt idx="272">
                  <c:v>20.749999999999702</c:v>
                </c:pt>
                <c:pt idx="273">
                  <c:v>20.7599999999996</c:v>
                </c:pt>
                <c:pt idx="274">
                  <c:v>20.769999999999701</c:v>
                </c:pt>
                <c:pt idx="275">
                  <c:v>20.779999999999699</c:v>
                </c:pt>
                <c:pt idx="276">
                  <c:v>20.789999999999701</c:v>
                </c:pt>
                <c:pt idx="277">
                  <c:v>20.799999999999599</c:v>
                </c:pt>
                <c:pt idx="278">
                  <c:v>20.809999999999601</c:v>
                </c:pt>
                <c:pt idx="279">
                  <c:v>20.819999999999599</c:v>
                </c:pt>
                <c:pt idx="280">
                  <c:v>20.8299999999996</c:v>
                </c:pt>
                <c:pt idx="281">
                  <c:v>20.839999999999598</c:v>
                </c:pt>
                <c:pt idx="282">
                  <c:v>20.8552688172039</c:v>
                </c:pt>
                <c:pt idx="283">
                  <c:v>20.8653533436832</c:v>
                </c:pt>
                <c:pt idx="284">
                  <c:v>20.875437870162401</c:v>
                </c:pt>
                <c:pt idx="285">
                  <c:v>20.885522396641601</c:v>
                </c:pt>
                <c:pt idx="286">
                  <c:v>20.895606923120798</c:v>
                </c:pt>
                <c:pt idx="287">
                  <c:v>20.905691449599999</c:v>
                </c:pt>
                <c:pt idx="288">
                  <c:v>20.9157759760792</c:v>
                </c:pt>
                <c:pt idx="289">
                  <c:v>20.9258605025584</c:v>
                </c:pt>
                <c:pt idx="290">
                  <c:v>20.935945029037601</c:v>
                </c:pt>
                <c:pt idx="291">
                  <c:v>20.946029555516802</c:v>
                </c:pt>
                <c:pt idx="292">
                  <c:v>20.956114081996098</c:v>
                </c:pt>
                <c:pt idx="293">
                  <c:v>20.966198608475299</c:v>
                </c:pt>
                <c:pt idx="294">
                  <c:v>20.9762831349545</c:v>
                </c:pt>
                <c:pt idx="295">
                  <c:v>20.9863676614337</c:v>
                </c:pt>
                <c:pt idx="296">
                  <c:v>20.996452187912901</c:v>
                </c:pt>
                <c:pt idx="297">
                  <c:v>21.006536714392102</c:v>
                </c:pt>
                <c:pt idx="298">
                  <c:v>21.016621240871299</c:v>
                </c:pt>
                <c:pt idx="299">
                  <c:v>21.026705767350499</c:v>
                </c:pt>
                <c:pt idx="300">
                  <c:v>21.036790293829799</c:v>
                </c:pt>
                <c:pt idx="301">
                  <c:v>21.046874820309</c:v>
                </c:pt>
                <c:pt idx="302">
                  <c:v>21.056959346788201</c:v>
                </c:pt>
                <c:pt idx="303">
                  <c:v>21.067043873267401</c:v>
                </c:pt>
                <c:pt idx="304">
                  <c:v>21.077128399746599</c:v>
                </c:pt>
                <c:pt idx="305">
                  <c:v>21.087212926225799</c:v>
                </c:pt>
                <c:pt idx="306">
                  <c:v>21.097297452705</c:v>
                </c:pt>
                <c:pt idx="307">
                  <c:v>21.107381979184201</c:v>
                </c:pt>
                <c:pt idx="308">
                  <c:v>21.117466505663401</c:v>
                </c:pt>
                <c:pt idx="309">
                  <c:v>21.127551032142701</c:v>
                </c:pt>
                <c:pt idx="310">
                  <c:v>21.137635558621898</c:v>
                </c:pt>
                <c:pt idx="311">
                  <c:v>21.147720085101099</c:v>
                </c:pt>
                <c:pt idx="312">
                  <c:v>21.1578046115803</c:v>
                </c:pt>
                <c:pt idx="313">
                  <c:v>21.1678891380595</c:v>
                </c:pt>
                <c:pt idx="314">
                  <c:v>21.177973664538701</c:v>
                </c:pt>
                <c:pt idx="315">
                  <c:v>21.188058191017902</c:v>
                </c:pt>
                <c:pt idx="316">
                  <c:v>21.198142717497099</c:v>
                </c:pt>
                <c:pt idx="317">
                  <c:v>21.2082272439763</c:v>
                </c:pt>
                <c:pt idx="318">
                  <c:v>21.2183117704556</c:v>
                </c:pt>
                <c:pt idx="319">
                  <c:v>21.2283962969348</c:v>
                </c:pt>
                <c:pt idx="320">
                  <c:v>21.238480823414001</c:v>
                </c:pt>
                <c:pt idx="321">
                  <c:v>21.248565349893202</c:v>
                </c:pt>
                <c:pt idx="322">
                  <c:v>21.258649876372399</c:v>
                </c:pt>
                <c:pt idx="323">
                  <c:v>21.268734402851599</c:v>
                </c:pt>
                <c:pt idx="324">
                  <c:v>21.2788189293308</c:v>
                </c:pt>
                <c:pt idx="325">
                  <c:v>21.288903455810001</c:v>
                </c:pt>
                <c:pt idx="326">
                  <c:v>21.298987982289201</c:v>
                </c:pt>
                <c:pt idx="327">
                  <c:v>21.309072508768502</c:v>
                </c:pt>
                <c:pt idx="328">
                  <c:v>21.319157035247699</c:v>
                </c:pt>
                <c:pt idx="329">
                  <c:v>21.329241561726899</c:v>
                </c:pt>
                <c:pt idx="330">
                  <c:v>21.3393260882061</c:v>
                </c:pt>
                <c:pt idx="331">
                  <c:v>21.349410614685301</c:v>
                </c:pt>
                <c:pt idx="332">
                  <c:v>21.359495141164501</c:v>
                </c:pt>
                <c:pt idx="333">
                  <c:v>21.369579667643698</c:v>
                </c:pt>
                <c:pt idx="334">
                  <c:v>21.379664194122899</c:v>
                </c:pt>
                <c:pt idx="335">
                  <c:v>21.389748720602199</c:v>
                </c:pt>
                <c:pt idx="336">
                  <c:v>21.3998332470814</c:v>
                </c:pt>
                <c:pt idx="337">
                  <c:v>21.409917773560601</c:v>
                </c:pt>
                <c:pt idx="338">
                  <c:v>21.420002300039801</c:v>
                </c:pt>
                <c:pt idx="339">
                  <c:v>21.430086826518998</c:v>
                </c:pt>
                <c:pt idx="340">
                  <c:v>21.440171352998199</c:v>
                </c:pt>
                <c:pt idx="341">
                  <c:v>21.4502558794774</c:v>
                </c:pt>
                <c:pt idx="342">
                  <c:v>21.4603404059566</c:v>
                </c:pt>
                <c:pt idx="343">
                  <c:v>21.470424932435801</c:v>
                </c:pt>
                <c:pt idx="344">
                  <c:v>21.480509458915101</c:v>
                </c:pt>
                <c:pt idx="345">
                  <c:v>21.490593985394302</c:v>
                </c:pt>
                <c:pt idx="346">
                  <c:v>21.500678511873499</c:v>
                </c:pt>
                <c:pt idx="347">
                  <c:v>21.5107630383527</c:v>
                </c:pt>
                <c:pt idx="348">
                  <c:v>21.5208475648319</c:v>
                </c:pt>
                <c:pt idx="349">
                  <c:v>21.530932091311101</c:v>
                </c:pt>
                <c:pt idx="350">
                  <c:v>21.541016617790302</c:v>
                </c:pt>
                <c:pt idx="351">
                  <c:v>21.551101144269499</c:v>
                </c:pt>
                <c:pt idx="352">
                  <c:v>21.561185670748699</c:v>
                </c:pt>
                <c:pt idx="353">
                  <c:v>21.571270197227999</c:v>
                </c:pt>
                <c:pt idx="354">
                  <c:v>21.5813547237072</c:v>
                </c:pt>
                <c:pt idx="355">
                  <c:v>21.591439250186401</c:v>
                </c:pt>
                <c:pt idx="356">
                  <c:v>21.601523776665601</c:v>
                </c:pt>
                <c:pt idx="357">
                  <c:v>21.611608303144799</c:v>
                </c:pt>
                <c:pt idx="358">
                  <c:v>21.621692829623999</c:v>
                </c:pt>
                <c:pt idx="359">
                  <c:v>21.6317773561032</c:v>
                </c:pt>
                <c:pt idx="360">
                  <c:v>21.641861882582401</c:v>
                </c:pt>
                <c:pt idx="361">
                  <c:v>21.651946409061601</c:v>
                </c:pt>
                <c:pt idx="362">
                  <c:v>21.662030935540901</c:v>
                </c:pt>
                <c:pt idx="363">
                  <c:v>21.672115462020098</c:v>
                </c:pt>
                <c:pt idx="364">
                  <c:v>21.682199988499299</c:v>
                </c:pt>
                <c:pt idx="365">
                  <c:v>21.6922845149785</c:v>
                </c:pt>
                <c:pt idx="366">
                  <c:v>21.7023690414577</c:v>
                </c:pt>
                <c:pt idx="367">
                  <c:v>21.712453567936901</c:v>
                </c:pt>
                <c:pt idx="368">
                  <c:v>21.722538094416102</c:v>
                </c:pt>
                <c:pt idx="369">
                  <c:v>21.732622620895299</c:v>
                </c:pt>
                <c:pt idx="370">
                  <c:v>21.742707147374599</c:v>
                </c:pt>
                <c:pt idx="371">
                  <c:v>21.7527916738538</c:v>
                </c:pt>
                <c:pt idx="372">
                  <c:v>21.762876200333</c:v>
                </c:pt>
                <c:pt idx="373">
                  <c:v>21.772960726812201</c:v>
                </c:pt>
                <c:pt idx="374">
                  <c:v>21.783045253291402</c:v>
                </c:pt>
                <c:pt idx="375">
                  <c:v>21.793129779770599</c:v>
                </c:pt>
                <c:pt idx="376">
                  <c:v>21.803214306249799</c:v>
                </c:pt>
                <c:pt idx="377">
                  <c:v>21.813298832729</c:v>
                </c:pt>
                <c:pt idx="378">
                  <c:v>21.823383359208201</c:v>
                </c:pt>
                <c:pt idx="379">
                  <c:v>21.833467885687501</c:v>
                </c:pt>
                <c:pt idx="380">
                  <c:v>21.843552412166702</c:v>
                </c:pt>
                <c:pt idx="381">
                  <c:v>21.853636938645899</c:v>
                </c:pt>
                <c:pt idx="382">
                  <c:v>21.863721465125099</c:v>
                </c:pt>
                <c:pt idx="383">
                  <c:v>21.8738059916043</c:v>
                </c:pt>
                <c:pt idx="384">
                  <c:v>21.883890518083501</c:v>
                </c:pt>
                <c:pt idx="385">
                  <c:v>21.893975044562701</c:v>
                </c:pt>
                <c:pt idx="386">
                  <c:v>21.904059571041898</c:v>
                </c:pt>
                <c:pt idx="387">
                  <c:v>21.914144097521099</c:v>
                </c:pt>
                <c:pt idx="388">
                  <c:v>21.924228624000399</c:v>
                </c:pt>
                <c:pt idx="389">
                  <c:v>21.9343131504796</c:v>
                </c:pt>
                <c:pt idx="390">
                  <c:v>21.944397676958801</c:v>
                </c:pt>
                <c:pt idx="391">
                  <c:v>21.954482203438001</c:v>
                </c:pt>
                <c:pt idx="392">
                  <c:v>21.964566729917198</c:v>
                </c:pt>
                <c:pt idx="393">
                  <c:v>21.974651256396399</c:v>
                </c:pt>
                <c:pt idx="394">
                  <c:v>21.9847357828756</c:v>
                </c:pt>
                <c:pt idx="395">
                  <c:v>21.9948203093548</c:v>
                </c:pt>
                <c:pt idx="396">
                  <c:v>22.004904835834001</c:v>
                </c:pt>
                <c:pt idx="397">
                  <c:v>22.014989362313301</c:v>
                </c:pt>
                <c:pt idx="398">
                  <c:v>22.025073888792502</c:v>
                </c:pt>
                <c:pt idx="399">
                  <c:v>22.035158415271699</c:v>
                </c:pt>
                <c:pt idx="400">
                  <c:v>22.045242941750899</c:v>
                </c:pt>
                <c:pt idx="401">
                  <c:v>22.0553274682301</c:v>
                </c:pt>
                <c:pt idx="402">
                  <c:v>22.065411994709301</c:v>
                </c:pt>
                <c:pt idx="403">
                  <c:v>22.075496521188501</c:v>
                </c:pt>
                <c:pt idx="404">
                  <c:v>22.085581047667699</c:v>
                </c:pt>
                <c:pt idx="405">
                  <c:v>22.095665574146899</c:v>
                </c:pt>
                <c:pt idx="406">
                  <c:v>22.1057501006261</c:v>
                </c:pt>
                <c:pt idx="407">
                  <c:v>22.115834627105301</c:v>
                </c:pt>
                <c:pt idx="408">
                  <c:v>22.125919153584601</c:v>
                </c:pt>
                <c:pt idx="409">
                  <c:v>22.136003680063801</c:v>
                </c:pt>
                <c:pt idx="410">
                  <c:v>22.146088206542998</c:v>
                </c:pt>
                <c:pt idx="411">
                  <c:v>22.156172733022199</c:v>
                </c:pt>
                <c:pt idx="412">
                  <c:v>22.1662572595014</c:v>
                </c:pt>
                <c:pt idx="413">
                  <c:v>22.1763417859806</c:v>
                </c:pt>
                <c:pt idx="414">
                  <c:v>22.186426312459801</c:v>
                </c:pt>
                <c:pt idx="415">
                  <c:v>22.196510838938998</c:v>
                </c:pt>
                <c:pt idx="416">
                  <c:v>22.206595365418199</c:v>
                </c:pt>
                <c:pt idx="417">
                  <c:v>22.216679891897499</c:v>
                </c:pt>
                <c:pt idx="418">
                  <c:v>22.2267644183767</c:v>
                </c:pt>
                <c:pt idx="419">
                  <c:v>22.2368489448559</c:v>
                </c:pt>
                <c:pt idx="420">
                  <c:v>22.246933471335101</c:v>
                </c:pt>
                <c:pt idx="421">
                  <c:v>22.257017997814302</c:v>
                </c:pt>
                <c:pt idx="422">
                  <c:v>22.267102524293499</c:v>
                </c:pt>
                <c:pt idx="423">
                  <c:v>22.277187050772699</c:v>
                </c:pt>
                <c:pt idx="424">
                  <c:v>22.2872715772519</c:v>
                </c:pt>
                <c:pt idx="425">
                  <c:v>22.297356103731101</c:v>
                </c:pt>
                <c:pt idx="426">
                  <c:v>22.307440630210401</c:v>
                </c:pt>
                <c:pt idx="427">
                  <c:v>22.317525156689602</c:v>
                </c:pt>
                <c:pt idx="428">
                  <c:v>22.327609683168799</c:v>
                </c:pt>
                <c:pt idx="429">
                  <c:v>22.337694209647999</c:v>
                </c:pt>
                <c:pt idx="430">
                  <c:v>22.3477787361272</c:v>
                </c:pt>
                <c:pt idx="431">
                  <c:v>22.357863262606401</c:v>
                </c:pt>
                <c:pt idx="432">
                  <c:v>22.367947789085601</c:v>
                </c:pt>
                <c:pt idx="433">
                  <c:v>22.378032315564798</c:v>
                </c:pt>
                <c:pt idx="434">
                  <c:v>22.388116842043999</c:v>
                </c:pt>
                <c:pt idx="435">
                  <c:v>22.398201368523299</c:v>
                </c:pt>
                <c:pt idx="436">
                  <c:v>22.4082858950025</c:v>
                </c:pt>
                <c:pt idx="437">
                  <c:v>22.418370421481701</c:v>
                </c:pt>
                <c:pt idx="438">
                  <c:v>22.428454947960901</c:v>
                </c:pt>
                <c:pt idx="439">
                  <c:v>22.438539474440098</c:v>
                </c:pt>
                <c:pt idx="440">
                  <c:v>22.448624000919299</c:v>
                </c:pt>
                <c:pt idx="441">
                  <c:v>22.4587085273985</c:v>
                </c:pt>
                <c:pt idx="442">
                  <c:v>22.4687930538777</c:v>
                </c:pt>
                <c:pt idx="443">
                  <c:v>22.478877580356901</c:v>
                </c:pt>
                <c:pt idx="444">
                  <c:v>22.488962106836201</c:v>
                </c:pt>
                <c:pt idx="445">
                  <c:v>22.499046633315398</c:v>
                </c:pt>
                <c:pt idx="446">
                  <c:v>22.509131159794599</c:v>
                </c:pt>
                <c:pt idx="447">
                  <c:v>22.5192156862738</c:v>
                </c:pt>
                <c:pt idx="448">
                  <c:v>22.529300212753</c:v>
                </c:pt>
                <c:pt idx="449">
                  <c:v>22.539384739232201</c:v>
                </c:pt>
                <c:pt idx="450">
                  <c:v>22.549469265711402</c:v>
                </c:pt>
                <c:pt idx="451">
                  <c:v>22.559553792190599</c:v>
                </c:pt>
                <c:pt idx="452">
                  <c:v>22.569638318669799</c:v>
                </c:pt>
                <c:pt idx="453">
                  <c:v>22.579722845149099</c:v>
                </c:pt>
                <c:pt idx="454">
                  <c:v>22.5898073716283</c:v>
                </c:pt>
                <c:pt idx="455">
                  <c:v>22.599891898107501</c:v>
                </c:pt>
                <c:pt idx="456">
                  <c:v>22.609976424586701</c:v>
                </c:pt>
                <c:pt idx="457">
                  <c:v>22.620060951065899</c:v>
                </c:pt>
                <c:pt idx="458">
                  <c:v>22.630145477545099</c:v>
                </c:pt>
                <c:pt idx="459">
                  <c:v>22.6402300040243</c:v>
                </c:pt>
                <c:pt idx="460">
                  <c:v>22.650314530503501</c:v>
                </c:pt>
                <c:pt idx="461">
                  <c:v>22.660399056982701</c:v>
                </c:pt>
                <c:pt idx="462">
                  <c:v>22.670483583462001</c:v>
                </c:pt>
                <c:pt idx="463">
                  <c:v>22.680568109941198</c:v>
                </c:pt>
                <c:pt idx="464">
                  <c:v>22.690652636420399</c:v>
                </c:pt>
                <c:pt idx="465">
                  <c:v>22.7007371628996</c:v>
                </c:pt>
                <c:pt idx="466">
                  <c:v>22.7108216893788</c:v>
                </c:pt>
                <c:pt idx="467">
                  <c:v>22.720906215858001</c:v>
                </c:pt>
                <c:pt idx="468">
                  <c:v>22.730990742337202</c:v>
                </c:pt>
                <c:pt idx="469">
                  <c:v>22.741075268816399</c:v>
                </c:pt>
                <c:pt idx="470">
                  <c:v>22.7511597952956</c:v>
                </c:pt>
                <c:pt idx="471">
                  <c:v>22.7612443217749</c:v>
                </c:pt>
                <c:pt idx="472">
                  <c:v>22.7713288482541</c:v>
                </c:pt>
                <c:pt idx="473">
                  <c:v>22.781413374733301</c:v>
                </c:pt>
                <c:pt idx="474">
                  <c:v>22.791497901212502</c:v>
                </c:pt>
                <c:pt idx="475">
                  <c:v>22.801582427691699</c:v>
                </c:pt>
                <c:pt idx="476">
                  <c:v>22.811666954170899</c:v>
                </c:pt>
                <c:pt idx="477">
                  <c:v>22.8217514806501</c:v>
                </c:pt>
                <c:pt idx="478">
                  <c:v>22.831836007129301</c:v>
                </c:pt>
                <c:pt idx="479">
                  <c:v>22.841920533608501</c:v>
                </c:pt>
                <c:pt idx="480">
                  <c:v>22.852005060087802</c:v>
                </c:pt>
                <c:pt idx="481">
                  <c:v>22.862089586566999</c:v>
                </c:pt>
                <c:pt idx="482">
                  <c:v>22.872174113046199</c:v>
                </c:pt>
                <c:pt idx="483">
                  <c:v>22.8822586395254</c:v>
                </c:pt>
                <c:pt idx="484">
                  <c:v>22.892343166004601</c:v>
                </c:pt>
                <c:pt idx="485">
                  <c:v>22.902427692483801</c:v>
                </c:pt>
                <c:pt idx="486">
                  <c:v>22.912512218962998</c:v>
                </c:pt>
                <c:pt idx="487">
                  <c:v>22.922596745442199</c:v>
                </c:pt>
                <c:pt idx="488">
                  <c:v>22.932681271921499</c:v>
                </c:pt>
                <c:pt idx="489">
                  <c:v>22.9427657984007</c:v>
                </c:pt>
                <c:pt idx="490">
                  <c:v>22.952850324879901</c:v>
                </c:pt>
                <c:pt idx="491">
                  <c:v>22.962934851359101</c:v>
                </c:pt>
                <c:pt idx="492">
                  <c:v>22.973019377838298</c:v>
                </c:pt>
                <c:pt idx="493">
                  <c:v>22.983103904317499</c:v>
                </c:pt>
                <c:pt idx="494">
                  <c:v>22.9931884307967</c:v>
                </c:pt>
                <c:pt idx="495">
                  <c:v>23.0032729572759</c:v>
                </c:pt>
              </c:numCache>
            </c:numRef>
          </c:xVal>
          <c:yVal>
            <c:numRef>
              <c:f>Wertetabelle!$J$2:$J$497</c:f>
              <c:numCache>
                <c:formatCode>General</c:formatCode>
                <c:ptCount val="496"/>
                <c:pt idx="0">
                  <c:v>-3.3000000000000003</c:v>
                </c:pt>
                <c:pt idx="1">
                  <c:v>-3.3000000000000003</c:v>
                </c:pt>
                <c:pt idx="2">
                  <c:v>-3.3000000000000003</c:v>
                </c:pt>
                <c:pt idx="3">
                  <c:v>-3.3000000000000003</c:v>
                </c:pt>
                <c:pt idx="4">
                  <c:v>-3.3000000000000003</c:v>
                </c:pt>
                <c:pt idx="5">
                  <c:v>-3.3000000000000003</c:v>
                </c:pt>
                <c:pt idx="6">
                  <c:v>-3.3000000000000003</c:v>
                </c:pt>
                <c:pt idx="7">
                  <c:v>-3.3000000000000003</c:v>
                </c:pt>
                <c:pt idx="8">
                  <c:v>-3.3000000000000003</c:v>
                </c:pt>
                <c:pt idx="9">
                  <c:v>-3.3000000000000003</c:v>
                </c:pt>
                <c:pt idx="10">
                  <c:v>-3.3000000000000003</c:v>
                </c:pt>
                <c:pt idx="11">
                  <c:v>-3.3000000000000003</c:v>
                </c:pt>
                <c:pt idx="12">
                  <c:v>-3.3000000000000003</c:v>
                </c:pt>
                <c:pt idx="13">
                  <c:v>-3.3000000000000003</c:v>
                </c:pt>
                <c:pt idx="14">
                  <c:v>-3.3000000000000003</c:v>
                </c:pt>
                <c:pt idx="15">
                  <c:v>-3.3000000000000003</c:v>
                </c:pt>
                <c:pt idx="16">
                  <c:v>-3.3000000000000003</c:v>
                </c:pt>
                <c:pt idx="17">
                  <c:v>-3.3000000000000003</c:v>
                </c:pt>
                <c:pt idx="18">
                  <c:v>-3.3000000000000003</c:v>
                </c:pt>
                <c:pt idx="19">
                  <c:v>-3.3000000000000003</c:v>
                </c:pt>
                <c:pt idx="20">
                  <c:v>-3.3000000000000003</c:v>
                </c:pt>
                <c:pt idx="21">
                  <c:v>-3.3000000000000003</c:v>
                </c:pt>
                <c:pt idx="22">
                  <c:v>-3.3000000000000003</c:v>
                </c:pt>
                <c:pt idx="23">
                  <c:v>-3.3000000000000003</c:v>
                </c:pt>
                <c:pt idx="24">
                  <c:v>-3.3000000000000003</c:v>
                </c:pt>
                <c:pt idx="25">
                  <c:v>-3.3000000000000003</c:v>
                </c:pt>
                <c:pt idx="26">
                  <c:v>-3.3000000000000003</c:v>
                </c:pt>
                <c:pt idx="27">
                  <c:v>-3.3000000000000003</c:v>
                </c:pt>
                <c:pt idx="28">
                  <c:v>-3.3000000000000003</c:v>
                </c:pt>
                <c:pt idx="29">
                  <c:v>-3.3000000000000003</c:v>
                </c:pt>
                <c:pt idx="30">
                  <c:v>-3.3000000000000003</c:v>
                </c:pt>
                <c:pt idx="31">
                  <c:v>-3.3000000000000003</c:v>
                </c:pt>
                <c:pt idx="32">
                  <c:v>-3.3000000000000003</c:v>
                </c:pt>
                <c:pt idx="33">
                  <c:v>-3.3000000000000003</c:v>
                </c:pt>
                <c:pt idx="34">
                  <c:v>-3.3000000000000003</c:v>
                </c:pt>
                <c:pt idx="35">
                  <c:v>-3.3000000000000003</c:v>
                </c:pt>
                <c:pt idx="36">
                  <c:v>-3.3000000000000003</c:v>
                </c:pt>
                <c:pt idx="37">
                  <c:v>-3.3000000000000003</c:v>
                </c:pt>
                <c:pt idx="38">
                  <c:v>-3.3000000000000003</c:v>
                </c:pt>
                <c:pt idx="39">
                  <c:v>-3.3000000000000003</c:v>
                </c:pt>
                <c:pt idx="40">
                  <c:v>-3.3000000000000003</c:v>
                </c:pt>
                <c:pt idx="41">
                  <c:v>-3.3000000000000003</c:v>
                </c:pt>
                <c:pt idx="42">
                  <c:v>-3.3000000000000003</c:v>
                </c:pt>
                <c:pt idx="43">
                  <c:v>-3.3000000000000003</c:v>
                </c:pt>
                <c:pt idx="44">
                  <c:v>-3.3000000000000003</c:v>
                </c:pt>
                <c:pt idx="45">
                  <c:v>-3.3000000000000003</c:v>
                </c:pt>
                <c:pt idx="46">
                  <c:v>-3.3000000000000003</c:v>
                </c:pt>
                <c:pt idx="47">
                  <c:v>-3.3000000000000003</c:v>
                </c:pt>
                <c:pt idx="48">
                  <c:v>-3.3000000000000003</c:v>
                </c:pt>
                <c:pt idx="49">
                  <c:v>-3.3000000000000003</c:v>
                </c:pt>
                <c:pt idx="50">
                  <c:v>-3.3000000000000003</c:v>
                </c:pt>
                <c:pt idx="51">
                  <c:v>-3.3000000000000003</c:v>
                </c:pt>
                <c:pt idx="52">
                  <c:v>-3.3000000000000003</c:v>
                </c:pt>
                <c:pt idx="53">
                  <c:v>-3.3000000000000003</c:v>
                </c:pt>
                <c:pt idx="54">
                  <c:v>-3.3000000000000003</c:v>
                </c:pt>
                <c:pt idx="55">
                  <c:v>-3.3000000000000003</c:v>
                </c:pt>
                <c:pt idx="56">
                  <c:v>-3.3000000000000003</c:v>
                </c:pt>
                <c:pt idx="57">
                  <c:v>-3.3000000000000003</c:v>
                </c:pt>
                <c:pt idx="58">
                  <c:v>-3.3000000000000003</c:v>
                </c:pt>
                <c:pt idx="59">
                  <c:v>-3.3000000000000003</c:v>
                </c:pt>
                <c:pt idx="60">
                  <c:v>-3.3000000000000003</c:v>
                </c:pt>
                <c:pt idx="61">
                  <c:v>-3.3000000000000003</c:v>
                </c:pt>
                <c:pt idx="62">
                  <c:v>-3.3000000000000003</c:v>
                </c:pt>
                <c:pt idx="63">
                  <c:v>-3.3000000000000003</c:v>
                </c:pt>
                <c:pt idx="64">
                  <c:v>-3.3000000000000003</c:v>
                </c:pt>
                <c:pt idx="65">
                  <c:v>-3.3000000000000003</c:v>
                </c:pt>
                <c:pt idx="66">
                  <c:v>-3.3000000000000003</c:v>
                </c:pt>
                <c:pt idx="67">
                  <c:v>-3.3000000000000003</c:v>
                </c:pt>
                <c:pt idx="68">
                  <c:v>-3.3000000000000003</c:v>
                </c:pt>
                <c:pt idx="69">
                  <c:v>-3.3000000000000003</c:v>
                </c:pt>
                <c:pt idx="70">
                  <c:v>-3.3000000000000003</c:v>
                </c:pt>
                <c:pt idx="71">
                  <c:v>-3.3000000000000003</c:v>
                </c:pt>
                <c:pt idx="72">
                  <c:v>-3.3000000000000003</c:v>
                </c:pt>
                <c:pt idx="73">
                  <c:v>-3.3000000000000003</c:v>
                </c:pt>
                <c:pt idx="74">
                  <c:v>-3.3000000000000003</c:v>
                </c:pt>
                <c:pt idx="75">
                  <c:v>-3.3000000000000003</c:v>
                </c:pt>
                <c:pt idx="76">
                  <c:v>-3.3000000000000003</c:v>
                </c:pt>
                <c:pt idx="77">
                  <c:v>-3.3000000000000003</c:v>
                </c:pt>
                <c:pt idx="78">
                  <c:v>-3.3000000000000003</c:v>
                </c:pt>
                <c:pt idx="79">
                  <c:v>-3.3000000000000003</c:v>
                </c:pt>
                <c:pt idx="80">
                  <c:v>-3.3000000000000003</c:v>
                </c:pt>
                <c:pt idx="81">
                  <c:v>-3.3000000000000003</c:v>
                </c:pt>
                <c:pt idx="82">
                  <c:v>-3.3000000000000003</c:v>
                </c:pt>
                <c:pt idx="83">
                  <c:v>-3.3000000000000003</c:v>
                </c:pt>
                <c:pt idx="84">
                  <c:v>-3.3000000000000003</c:v>
                </c:pt>
                <c:pt idx="85">
                  <c:v>-3.3000000000000003</c:v>
                </c:pt>
                <c:pt idx="86">
                  <c:v>-3.3000000000000003</c:v>
                </c:pt>
                <c:pt idx="87">
                  <c:v>-3.3000000000000003</c:v>
                </c:pt>
                <c:pt idx="88">
                  <c:v>-3.3000000000000003</c:v>
                </c:pt>
                <c:pt idx="89">
                  <c:v>-3.3000000000000003</c:v>
                </c:pt>
                <c:pt idx="90">
                  <c:v>-3.3000000000000003</c:v>
                </c:pt>
                <c:pt idx="91">
                  <c:v>-3.3000000000000003</c:v>
                </c:pt>
                <c:pt idx="92">
                  <c:v>-3.3000000000000003</c:v>
                </c:pt>
                <c:pt idx="93">
                  <c:v>-3.3000000000000003</c:v>
                </c:pt>
                <c:pt idx="94">
                  <c:v>-3.3000000000000003</c:v>
                </c:pt>
                <c:pt idx="95">
                  <c:v>-3.3000000000000003</c:v>
                </c:pt>
                <c:pt idx="96">
                  <c:v>-3.3000000000000003</c:v>
                </c:pt>
                <c:pt idx="97">
                  <c:v>-3.3000000000000003</c:v>
                </c:pt>
                <c:pt idx="98">
                  <c:v>-3.3000000000000003</c:v>
                </c:pt>
                <c:pt idx="99">
                  <c:v>-3.3000000000000003</c:v>
                </c:pt>
                <c:pt idx="100">
                  <c:v>-3.3000000000000003</c:v>
                </c:pt>
                <c:pt idx="101">
                  <c:v>-3.3000000000000003</c:v>
                </c:pt>
                <c:pt idx="102">
                  <c:v>-3.3000000000000003</c:v>
                </c:pt>
                <c:pt idx="103">
                  <c:v>-3.3000000000000003</c:v>
                </c:pt>
                <c:pt idx="104">
                  <c:v>-3.3000000000000003</c:v>
                </c:pt>
                <c:pt idx="105">
                  <c:v>-3.3000000000000003</c:v>
                </c:pt>
                <c:pt idx="106">
                  <c:v>-3.3000000000000003</c:v>
                </c:pt>
                <c:pt idx="107">
                  <c:v>-3.3000000000000003</c:v>
                </c:pt>
                <c:pt idx="108">
                  <c:v>-3.3000000000000003</c:v>
                </c:pt>
                <c:pt idx="109">
                  <c:v>-3.3000000000000003</c:v>
                </c:pt>
                <c:pt idx="110">
                  <c:v>-3.3000000000000003</c:v>
                </c:pt>
                <c:pt idx="111">
                  <c:v>-3.3000000000000003</c:v>
                </c:pt>
                <c:pt idx="112">
                  <c:v>-3.3000000000000003</c:v>
                </c:pt>
                <c:pt idx="113">
                  <c:v>-3.3000000000000003</c:v>
                </c:pt>
                <c:pt idx="114">
                  <c:v>-3.3000000000000003</c:v>
                </c:pt>
                <c:pt idx="115">
                  <c:v>-3.3000000000000003</c:v>
                </c:pt>
                <c:pt idx="116">
                  <c:v>-3.3000000000000003</c:v>
                </c:pt>
                <c:pt idx="117">
                  <c:v>-3.3000000000000003</c:v>
                </c:pt>
                <c:pt idx="118">
                  <c:v>-3.3000000000000003</c:v>
                </c:pt>
                <c:pt idx="119">
                  <c:v>-3.3000000000000003</c:v>
                </c:pt>
                <c:pt idx="120">
                  <c:v>-3.3000000000000003</c:v>
                </c:pt>
                <c:pt idx="121">
                  <c:v>-3.3000000000000003</c:v>
                </c:pt>
                <c:pt idx="122">
                  <c:v>-3.3000000000000003</c:v>
                </c:pt>
                <c:pt idx="123">
                  <c:v>-3.3000000000000003</c:v>
                </c:pt>
                <c:pt idx="124">
                  <c:v>-3.3000000000000003</c:v>
                </c:pt>
                <c:pt idx="125">
                  <c:v>-3.3000000000000003</c:v>
                </c:pt>
                <c:pt idx="126">
                  <c:v>-3.3000000000000003</c:v>
                </c:pt>
                <c:pt idx="127">
                  <c:v>-3.3000000000000003</c:v>
                </c:pt>
                <c:pt idx="128">
                  <c:v>-3.3000000000000003</c:v>
                </c:pt>
                <c:pt idx="129">
                  <c:v>-3.3000000000000003</c:v>
                </c:pt>
                <c:pt idx="130">
                  <c:v>-3.3000000000000003</c:v>
                </c:pt>
                <c:pt idx="131">
                  <c:v>-3.3000000000000003</c:v>
                </c:pt>
                <c:pt idx="132">
                  <c:v>-3.3000000000000003</c:v>
                </c:pt>
                <c:pt idx="133">
                  <c:v>-3.3000000000000003</c:v>
                </c:pt>
                <c:pt idx="134">
                  <c:v>-3.3000000000000003</c:v>
                </c:pt>
                <c:pt idx="135">
                  <c:v>-3.3000000000000003</c:v>
                </c:pt>
                <c:pt idx="136">
                  <c:v>-3.3000000000000003</c:v>
                </c:pt>
                <c:pt idx="137">
                  <c:v>-3.3000000000000003</c:v>
                </c:pt>
                <c:pt idx="138">
                  <c:v>-3.3000000000000003</c:v>
                </c:pt>
                <c:pt idx="139">
                  <c:v>-3.3000000000000003</c:v>
                </c:pt>
                <c:pt idx="140">
                  <c:v>-3.3000000000000003</c:v>
                </c:pt>
                <c:pt idx="141">
                  <c:v>-3.3000000000000003</c:v>
                </c:pt>
                <c:pt idx="142">
                  <c:v>-3.3000000000000003</c:v>
                </c:pt>
                <c:pt idx="143">
                  <c:v>-3.3000000000000003</c:v>
                </c:pt>
                <c:pt idx="144">
                  <c:v>-3.3000000000000003</c:v>
                </c:pt>
                <c:pt idx="145">
                  <c:v>-3.3000000000000003</c:v>
                </c:pt>
                <c:pt idx="146">
                  <c:v>-3.3000000000000003</c:v>
                </c:pt>
                <c:pt idx="147">
                  <c:v>-3.3000000000000003</c:v>
                </c:pt>
                <c:pt idx="148">
                  <c:v>-3.3000000000000003</c:v>
                </c:pt>
                <c:pt idx="149">
                  <c:v>-3.3000000000000003</c:v>
                </c:pt>
                <c:pt idx="150">
                  <c:v>-3.3000000000000003</c:v>
                </c:pt>
                <c:pt idx="151">
                  <c:v>-3.3000000000000003</c:v>
                </c:pt>
                <c:pt idx="152">
                  <c:v>-3.3000000000000003</c:v>
                </c:pt>
                <c:pt idx="153">
                  <c:v>-3.3000000000000003</c:v>
                </c:pt>
                <c:pt idx="154">
                  <c:v>-3.3000000000000003</c:v>
                </c:pt>
                <c:pt idx="155">
                  <c:v>-3.3000000000000003</c:v>
                </c:pt>
                <c:pt idx="156">
                  <c:v>-3.3000000000000003</c:v>
                </c:pt>
                <c:pt idx="157">
                  <c:v>-3.3000000000000003</c:v>
                </c:pt>
                <c:pt idx="158">
                  <c:v>-3.3000000000000003</c:v>
                </c:pt>
                <c:pt idx="159">
                  <c:v>-3.3000000000000003</c:v>
                </c:pt>
                <c:pt idx="160">
                  <c:v>-3.3000000000000003</c:v>
                </c:pt>
                <c:pt idx="161">
                  <c:v>-3.3000000000000003</c:v>
                </c:pt>
                <c:pt idx="162">
                  <c:v>-3.3000000000000003</c:v>
                </c:pt>
                <c:pt idx="163">
                  <c:v>-3.3000000000000003</c:v>
                </c:pt>
                <c:pt idx="164">
                  <c:v>-3.3000000000000003</c:v>
                </c:pt>
                <c:pt idx="165">
                  <c:v>-3.3000000000000003</c:v>
                </c:pt>
                <c:pt idx="166">
                  <c:v>-3.3000000000000003</c:v>
                </c:pt>
                <c:pt idx="167">
                  <c:v>-3.3000000000000003</c:v>
                </c:pt>
                <c:pt idx="168">
                  <c:v>-3.3000000000000003</c:v>
                </c:pt>
                <c:pt idx="169">
                  <c:v>-3.3000000000000003</c:v>
                </c:pt>
                <c:pt idx="170">
                  <c:v>-3.3000000000000003</c:v>
                </c:pt>
                <c:pt idx="171">
                  <c:v>-3.3000000000000003</c:v>
                </c:pt>
                <c:pt idx="172">
                  <c:v>-3.3000000000000003</c:v>
                </c:pt>
                <c:pt idx="173">
                  <c:v>-3.3000000000000003</c:v>
                </c:pt>
                <c:pt idx="174">
                  <c:v>-3.3000000000000003</c:v>
                </c:pt>
                <c:pt idx="175">
                  <c:v>-3.3000000000000003</c:v>
                </c:pt>
                <c:pt idx="176">
                  <c:v>-3.3000000000000003</c:v>
                </c:pt>
                <c:pt idx="177">
                  <c:v>-3.3000000000000003</c:v>
                </c:pt>
                <c:pt idx="178">
                  <c:v>-3.3000000000000003</c:v>
                </c:pt>
                <c:pt idx="179">
                  <c:v>-3.3000000000000003</c:v>
                </c:pt>
                <c:pt idx="180">
                  <c:v>-3.3000000000000003</c:v>
                </c:pt>
                <c:pt idx="181">
                  <c:v>-3.3000000000000003</c:v>
                </c:pt>
                <c:pt idx="182">
                  <c:v>-3.3000000000000003</c:v>
                </c:pt>
                <c:pt idx="183">
                  <c:v>-3.3000000000000003</c:v>
                </c:pt>
                <c:pt idx="184">
                  <c:v>-3.3000000000000003</c:v>
                </c:pt>
                <c:pt idx="185">
                  <c:v>-3.3000000000000003</c:v>
                </c:pt>
                <c:pt idx="186">
                  <c:v>-3.3000000000000003</c:v>
                </c:pt>
                <c:pt idx="187">
                  <c:v>-3.3000000000000003</c:v>
                </c:pt>
                <c:pt idx="188">
                  <c:v>-3.3000000000000003</c:v>
                </c:pt>
                <c:pt idx="189">
                  <c:v>-3.3000000000000003</c:v>
                </c:pt>
                <c:pt idx="190">
                  <c:v>-3.3000000000000003</c:v>
                </c:pt>
                <c:pt idx="191">
                  <c:v>-3.3000000000000003</c:v>
                </c:pt>
                <c:pt idx="192">
                  <c:v>-3.3000000000000003</c:v>
                </c:pt>
                <c:pt idx="193">
                  <c:v>-3.3000000000000003</c:v>
                </c:pt>
                <c:pt idx="194">
                  <c:v>-3.3000000000000003</c:v>
                </c:pt>
                <c:pt idx="195">
                  <c:v>-3.3000000000000003</c:v>
                </c:pt>
                <c:pt idx="196">
                  <c:v>-3.3000000000000003</c:v>
                </c:pt>
                <c:pt idx="197">
                  <c:v>-3.3000000000000003</c:v>
                </c:pt>
                <c:pt idx="198">
                  <c:v>-3.3000000000000003</c:v>
                </c:pt>
                <c:pt idx="199">
                  <c:v>-3.3000000000000003</c:v>
                </c:pt>
                <c:pt idx="200">
                  <c:v>-3.3000000000000003</c:v>
                </c:pt>
                <c:pt idx="201">
                  <c:v>-3.3000000000000003</c:v>
                </c:pt>
                <c:pt idx="202">
                  <c:v>-3.3000000000000003</c:v>
                </c:pt>
                <c:pt idx="203">
                  <c:v>-3.3000000000000003</c:v>
                </c:pt>
                <c:pt idx="204">
                  <c:v>-3.3000000000000003</c:v>
                </c:pt>
                <c:pt idx="205">
                  <c:v>-3.3000000000000003</c:v>
                </c:pt>
                <c:pt idx="206">
                  <c:v>-3.3000000000000003</c:v>
                </c:pt>
                <c:pt idx="207">
                  <c:v>-3.3000000000000003</c:v>
                </c:pt>
                <c:pt idx="208">
                  <c:v>-3.3000000000000003</c:v>
                </c:pt>
                <c:pt idx="209">
                  <c:v>-3.3000000000000003</c:v>
                </c:pt>
                <c:pt idx="210">
                  <c:v>-3.3000000000000003</c:v>
                </c:pt>
                <c:pt idx="211">
                  <c:v>-3.3000000000000003</c:v>
                </c:pt>
                <c:pt idx="212">
                  <c:v>-3.3000000000000003</c:v>
                </c:pt>
                <c:pt idx="213">
                  <c:v>-3.3000000000000003</c:v>
                </c:pt>
                <c:pt idx="214">
                  <c:v>-3.3000000000000003</c:v>
                </c:pt>
                <c:pt idx="215">
                  <c:v>-3.3000000000000003</c:v>
                </c:pt>
                <c:pt idx="216">
                  <c:v>-3.3000000000000003</c:v>
                </c:pt>
                <c:pt idx="217">
                  <c:v>-3.3000000000000003</c:v>
                </c:pt>
                <c:pt idx="218">
                  <c:v>-3.3000000000000003</c:v>
                </c:pt>
                <c:pt idx="219">
                  <c:v>-3.3000000000000003</c:v>
                </c:pt>
                <c:pt idx="220">
                  <c:v>-3.3000000000000003</c:v>
                </c:pt>
                <c:pt idx="221">
                  <c:v>-3.3000000000000003</c:v>
                </c:pt>
                <c:pt idx="222">
                  <c:v>-3.3000000000000003</c:v>
                </c:pt>
                <c:pt idx="223">
                  <c:v>-3.3000000000000003</c:v>
                </c:pt>
                <c:pt idx="224">
                  <c:v>-3.3000000000000003</c:v>
                </c:pt>
                <c:pt idx="225">
                  <c:v>-3.3000000000000003</c:v>
                </c:pt>
                <c:pt idx="226">
                  <c:v>-3.3000000000000003</c:v>
                </c:pt>
                <c:pt idx="227">
                  <c:v>-3.3000000000000003</c:v>
                </c:pt>
                <c:pt idx="228">
                  <c:v>-3.3000000000000003</c:v>
                </c:pt>
                <c:pt idx="229">
                  <c:v>-3.3000000000000003</c:v>
                </c:pt>
                <c:pt idx="230">
                  <c:v>-3.3000000000000003</c:v>
                </c:pt>
                <c:pt idx="231">
                  <c:v>-3.3000000000000003</c:v>
                </c:pt>
                <c:pt idx="232">
                  <c:v>-3.3000000000000003</c:v>
                </c:pt>
                <c:pt idx="233">
                  <c:v>-3.3000000000000003</c:v>
                </c:pt>
                <c:pt idx="234">
                  <c:v>-3.3000000000000003</c:v>
                </c:pt>
                <c:pt idx="235">
                  <c:v>-3.3000000000000003</c:v>
                </c:pt>
                <c:pt idx="236">
                  <c:v>-3.3000000000000003</c:v>
                </c:pt>
                <c:pt idx="237">
                  <c:v>-3.3000000000000003</c:v>
                </c:pt>
                <c:pt idx="238">
                  <c:v>-3.3000000000000003</c:v>
                </c:pt>
                <c:pt idx="239">
                  <c:v>-3.3000000000000003</c:v>
                </c:pt>
                <c:pt idx="240">
                  <c:v>-3.3000000000000003</c:v>
                </c:pt>
                <c:pt idx="241">
                  <c:v>-3.3000000000000003</c:v>
                </c:pt>
                <c:pt idx="242">
                  <c:v>-3.3000000000000003</c:v>
                </c:pt>
                <c:pt idx="243">
                  <c:v>-3.3000000000000003</c:v>
                </c:pt>
                <c:pt idx="244">
                  <c:v>-3.3000000000000003</c:v>
                </c:pt>
                <c:pt idx="245">
                  <c:v>-3.3000000000000003</c:v>
                </c:pt>
                <c:pt idx="246">
                  <c:v>-3.3000000000000003</c:v>
                </c:pt>
                <c:pt idx="247">
                  <c:v>-3.3000000000000003</c:v>
                </c:pt>
                <c:pt idx="248">
                  <c:v>-3.3000000000000003</c:v>
                </c:pt>
                <c:pt idx="249">
                  <c:v>-3.3000000000000003</c:v>
                </c:pt>
                <c:pt idx="250">
                  <c:v>-3.3000000000000003</c:v>
                </c:pt>
                <c:pt idx="251">
                  <c:v>-3.3000000000000003</c:v>
                </c:pt>
                <c:pt idx="252">
                  <c:v>-3.3000000000000003</c:v>
                </c:pt>
                <c:pt idx="253">
                  <c:v>-3.3000000000000003</c:v>
                </c:pt>
                <c:pt idx="254">
                  <c:v>-3.3000000000000003</c:v>
                </c:pt>
                <c:pt idx="255">
                  <c:v>-3.3000000000000003</c:v>
                </c:pt>
                <c:pt idx="256">
                  <c:v>-3.3000000000000003</c:v>
                </c:pt>
                <c:pt idx="257">
                  <c:v>-3.3000000000000003</c:v>
                </c:pt>
                <c:pt idx="258">
                  <c:v>-3.3000000000000003</c:v>
                </c:pt>
                <c:pt idx="259">
                  <c:v>-3.3000000000000003</c:v>
                </c:pt>
                <c:pt idx="260">
                  <c:v>-3.3000000000000003</c:v>
                </c:pt>
                <c:pt idx="261">
                  <c:v>-3.3000000000000003</c:v>
                </c:pt>
                <c:pt idx="262">
                  <c:v>-3.3000000000000003</c:v>
                </c:pt>
                <c:pt idx="263">
                  <c:v>-3.3000000000000003</c:v>
                </c:pt>
                <c:pt idx="264">
                  <c:v>-3.3000000000000003</c:v>
                </c:pt>
                <c:pt idx="265">
                  <c:v>-3.3000000000000003</c:v>
                </c:pt>
                <c:pt idx="266">
                  <c:v>-3.3000000000000003</c:v>
                </c:pt>
                <c:pt idx="267">
                  <c:v>-3.3000000000000003</c:v>
                </c:pt>
                <c:pt idx="268">
                  <c:v>-3.3000000000000003</c:v>
                </c:pt>
                <c:pt idx="269">
                  <c:v>-3.3000000000000003</c:v>
                </c:pt>
                <c:pt idx="270">
                  <c:v>-3.3000000000000003</c:v>
                </c:pt>
                <c:pt idx="271">
                  <c:v>-3.3000000000000003</c:v>
                </c:pt>
                <c:pt idx="272">
                  <c:v>-3.3000000000000003</c:v>
                </c:pt>
                <c:pt idx="273">
                  <c:v>-3.3000000000000003</c:v>
                </c:pt>
                <c:pt idx="274">
                  <c:v>-3.3000000000000003</c:v>
                </c:pt>
                <c:pt idx="275">
                  <c:v>-3.3000000000000003</c:v>
                </c:pt>
                <c:pt idx="276">
                  <c:v>-3.3000000000000003</c:v>
                </c:pt>
                <c:pt idx="277">
                  <c:v>-3.3000000000000003</c:v>
                </c:pt>
                <c:pt idx="278">
                  <c:v>-3.3000000000000003</c:v>
                </c:pt>
                <c:pt idx="279">
                  <c:v>-3.3000000000000003</c:v>
                </c:pt>
                <c:pt idx="280">
                  <c:v>-3.3000000000000003</c:v>
                </c:pt>
                <c:pt idx="281">
                  <c:v>-3.3000000000000003</c:v>
                </c:pt>
                <c:pt idx="282">
                  <c:v>-3.3000000000000003</c:v>
                </c:pt>
                <c:pt idx="283">
                  <c:v>-3.3000000000000003</c:v>
                </c:pt>
                <c:pt idx="284">
                  <c:v>-3.3000000000000003</c:v>
                </c:pt>
                <c:pt idx="285">
                  <c:v>-3.3000000000000003</c:v>
                </c:pt>
                <c:pt idx="286">
                  <c:v>-3.3000000000000003</c:v>
                </c:pt>
                <c:pt idx="287">
                  <c:v>-3.3000000000000003</c:v>
                </c:pt>
                <c:pt idx="288">
                  <c:v>-3.3000000000000003</c:v>
                </c:pt>
                <c:pt idx="289">
                  <c:v>-3.3000000000000003</c:v>
                </c:pt>
                <c:pt idx="290">
                  <c:v>-3.3000000000000003</c:v>
                </c:pt>
                <c:pt idx="291">
                  <c:v>-3.3000000000000003</c:v>
                </c:pt>
                <c:pt idx="292">
                  <c:v>-3.3000000000000003</c:v>
                </c:pt>
                <c:pt idx="293">
                  <c:v>-3.3000000000000003</c:v>
                </c:pt>
                <c:pt idx="294">
                  <c:v>-3.3000000000000003</c:v>
                </c:pt>
                <c:pt idx="295">
                  <c:v>-3.3000000000000003</c:v>
                </c:pt>
                <c:pt idx="296">
                  <c:v>-3.3000000000000003</c:v>
                </c:pt>
                <c:pt idx="297">
                  <c:v>-3.3000000000000003</c:v>
                </c:pt>
                <c:pt idx="298">
                  <c:v>-3.3000000000000003</c:v>
                </c:pt>
                <c:pt idx="299">
                  <c:v>-3.3000000000000003</c:v>
                </c:pt>
                <c:pt idx="300">
                  <c:v>-3.3000000000000003</c:v>
                </c:pt>
                <c:pt idx="301">
                  <c:v>-3.3000000000000003</c:v>
                </c:pt>
                <c:pt idx="302">
                  <c:v>-3.3000000000000003</c:v>
                </c:pt>
                <c:pt idx="303">
                  <c:v>-3.3000000000000003</c:v>
                </c:pt>
                <c:pt idx="304">
                  <c:v>-3.3000000000000003</c:v>
                </c:pt>
                <c:pt idx="305">
                  <c:v>-3.3000000000000003</c:v>
                </c:pt>
                <c:pt idx="306">
                  <c:v>-3.3000000000000003</c:v>
                </c:pt>
                <c:pt idx="307">
                  <c:v>-3.3000000000000003</c:v>
                </c:pt>
                <c:pt idx="308">
                  <c:v>-3.3000000000000003</c:v>
                </c:pt>
                <c:pt idx="309">
                  <c:v>-3.3000000000000003</c:v>
                </c:pt>
                <c:pt idx="310">
                  <c:v>-3.3000000000000003</c:v>
                </c:pt>
                <c:pt idx="311">
                  <c:v>-3.3000000000000003</c:v>
                </c:pt>
                <c:pt idx="312">
                  <c:v>-3.3000000000000003</c:v>
                </c:pt>
                <c:pt idx="313">
                  <c:v>-3.3000000000000003</c:v>
                </c:pt>
                <c:pt idx="314">
                  <c:v>-3.3000000000000003</c:v>
                </c:pt>
                <c:pt idx="315">
                  <c:v>-3.3000000000000003</c:v>
                </c:pt>
                <c:pt idx="316">
                  <c:v>-3.3000000000000003</c:v>
                </c:pt>
                <c:pt idx="317">
                  <c:v>-3.3000000000000003</c:v>
                </c:pt>
                <c:pt idx="318">
                  <c:v>-3.3000000000000003</c:v>
                </c:pt>
                <c:pt idx="319">
                  <c:v>-3.3000000000000003</c:v>
                </c:pt>
                <c:pt idx="320">
                  <c:v>-3.3000000000000003</c:v>
                </c:pt>
                <c:pt idx="321">
                  <c:v>-3.3000000000000003</c:v>
                </c:pt>
                <c:pt idx="322">
                  <c:v>-3.3000000000000003</c:v>
                </c:pt>
                <c:pt idx="323">
                  <c:v>-3.3000000000000003</c:v>
                </c:pt>
                <c:pt idx="324">
                  <c:v>-3.3000000000000003</c:v>
                </c:pt>
                <c:pt idx="325">
                  <c:v>-3.3000000000000003</c:v>
                </c:pt>
                <c:pt idx="326">
                  <c:v>-3.3000000000000003</c:v>
                </c:pt>
                <c:pt idx="327">
                  <c:v>-3.3000000000000003</c:v>
                </c:pt>
                <c:pt idx="328">
                  <c:v>-3.3000000000000003</c:v>
                </c:pt>
                <c:pt idx="329">
                  <c:v>-3.3000000000000003</c:v>
                </c:pt>
                <c:pt idx="330">
                  <c:v>-3.3000000000000003</c:v>
                </c:pt>
                <c:pt idx="331">
                  <c:v>-3.3000000000000003</c:v>
                </c:pt>
                <c:pt idx="332">
                  <c:v>-3.3000000000000003</c:v>
                </c:pt>
                <c:pt idx="333">
                  <c:v>-3.3000000000000003</c:v>
                </c:pt>
                <c:pt idx="334">
                  <c:v>-3.3000000000000003</c:v>
                </c:pt>
                <c:pt idx="335">
                  <c:v>-3.3000000000000003</c:v>
                </c:pt>
                <c:pt idx="336">
                  <c:v>-3.3000000000000003</c:v>
                </c:pt>
                <c:pt idx="337">
                  <c:v>-3.2454522454166974</c:v>
                </c:pt>
                <c:pt idx="338">
                  <c:v>-3.1899873497810938</c:v>
                </c:pt>
                <c:pt idx="339">
                  <c:v>-3.1345224541455097</c:v>
                </c:pt>
                <c:pt idx="340">
                  <c:v>-3.079057558509906</c:v>
                </c:pt>
                <c:pt idx="341">
                  <c:v>-3.0235926628743024</c:v>
                </c:pt>
                <c:pt idx="342">
                  <c:v>-2.9681277672386988</c:v>
                </c:pt>
                <c:pt idx="343">
                  <c:v>-2.9126628716030951</c:v>
                </c:pt>
                <c:pt idx="344">
                  <c:v>-2.8571979759669444</c:v>
                </c:pt>
                <c:pt idx="345">
                  <c:v>-2.8017330803313407</c:v>
                </c:pt>
                <c:pt idx="346">
                  <c:v>-2.7462681846957562</c:v>
                </c:pt>
                <c:pt idx="347">
                  <c:v>-2.690803289060153</c:v>
                </c:pt>
                <c:pt idx="348">
                  <c:v>-2.6353383934245493</c:v>
                </c:pt>
                <c:pt idx="349">
                  <c:v>-2.5798734977889453</c:v>
                </c:pt>
                <c:pt idx="350">
                  <c:v>-2.5244086021533421</c:v>
                </c:pt>
                <c:pt idx="351">
                  <c:v>-2.4689437065177575</c:v>
                </c:pt>
                <c:pt idx="352">
                  <c:v>-2.4134788108821543</c:v>
                </c:pt>
                <c:pt idx="353">
                  <c:v>-2.3580139152460036</c:v>
                </c:pt>
                <c:pt idx="354">
                  <c:v>-2.3025490196103999</c:v>
                </c:pt>
                <c:pt idx="355">
                  <c:v>-2.2470841239747958</c:v>
                </c:pt>
                <c:pt idx="356">
                  <c:v>-2.1916192283391926</c:v>
                </c:pt>
                <c:pt idx="357">
                  <c:v>-2.1361543327036081</c:v>
                </c:pt>
                <c:pt idx="358">
                  <c:v>-2.0806894370680049</c:v>
                </c:pt>
                <c:pt idx="359">
                  <c:v>-2.0252245414324013</c:v>
                </c:pt>
                <c:pt idx="360">
                  <c:v>-1.9697596457967974</c:v>
                </c:pt>
                <c:pt idx="361">
                  <c:v>-1.914294750161194</c:v>
                </c:pt>
                <c:pt idx="362">
                  <c:v>-1.8588298545250432</c:v>
                </c:pt>
                <c:pt idx="363">
                  <c:v>-1.8033649588894589</c:v>
                </c:pt>
                <c:pt idx="364">
                  <c:v>-1.7479000632538555</c:v>
                </c:pt>
                <c:pt idx="365">
                  <c:v>-1.6924351676182516</c:v>
                </c:pt>
                <c:pt idx="366">
                  <c:v>-1.636970271982648</c:v>
                </c:pt>
                <c:pt idx="367">
                  <c:v>-1.5815053763470444</c:v>
                </c:pt>
                <c:pt idx="368">
                  <c:v>-1.5260404807114407</c:v>
                </c:pt>
                <c:pt idx="369">
                  <c:v>-1.4705755850758566</c:v>
                </c:pt>
                <c:pt idx="370">
                  <c:v>-1.4151106894397059</c:v>
                </c:pt>
                <c:pt idx="371">
                  <c:v>-1.3596457938041022</c:v>
                </c:pt>
                <c:pt idx="372">
                  <c:v>-1.3041808981684984</c:v>
                </c:pt>
                <c:pt idx="373">
                  <c:v>-1.2487160025328949</c:v>
                </c:pt>
                <c:pt idx="374">
                  <c:v>-1.1932511068972913</c:v>
                </c:pt>
                <c:pt idx="375">
                  <c:v>-1.1377862112617072</c:v>
                </c:pt>
                <c:pt idx="376">
                  <c:v>-1.0823213156261036</c:v>
                </c:pt>
                <c:pt idx="377">
                  <c:v>-1.0268564199904997</c:v>
                </c:pt>
                <c:pt idx="378">
                  <c:v>-0.97139152435489617</c:v>
                </c:pt>
                <c:pt idx="379">
                  <c:v>-0.91592662871874542</c:v>
                </c:pt>
                <c:pt idx="380">
                  <c:v>-0.86046173308314189</c:v>
                </c:pt>
                <c:pt idx="381">
                  <c:v>-0.80499683744755768</c:v>
                </c:pt>
                <c:pt idx="382">
                  <c:v>-0.74953194181195404</c:v>
                </c:pt>
                <c:pt idx="383">
                  <c:v>-0.6940670461763504</c:v>
                </c:pt>
                <c:pt idx="384">
                  <c:v>-0.63860215054074676</c:v>
                </c:pt>
                <c:pt idx="385">
                  <c:v>-0.58313725490514312</c:v>
                </c:pt>
                <c:pt idx="386">
                  <c:v>-0.52767235926955902</c:v>
                </c:pt>
                <c:pt idx="387">
                  <c:v>-0.47220746363395533</c:v>
                </c:pt>
                <c:pt idx="388">
                  <c:v>-0.41674256799780457</c:v>
                </c:pt>
                <c:pt idx="389">
                  <c:v>-0.36127767236220093</c:v>
                </c:pt>
                <c:pt idx="390">
                  <c:v>-0.30581277672659729</c:v>
                </c:pt>
                <c:pt idx="391">
                  <c:v>-0.25034788109099365</c:v>
                </c:pt>
                <c:pt idx="392">
                  <c:v>-0.19488298545540952</c:v>
                </c:pt>
                <c:pt idx="393">
                  <c:v>-0.13941808981980588</c:v>
                </c:pt>
                <c:pt idx="394">
                  <c:v>-8.3953194184202218E-2</c:v>
                </c:pt>
                <c:pt idx="395">
                  <c:v>-2.8488298548598585E-2</c:v>
                </c:pt>
                <c:pt idx="396">
                  <c:v>2.6976597087005068E-2</c:v>
                </c:pt>
                <c:pt idx="397">
                  <c:v>8.2441492723155832E-2</c:v>
                </c:pt>
                <c:pt idx="398">
                  <c:v>0.13790638835875946</c:v>
                </c:pt>
                <c:pt idx="399">
                  <c:v>0.19337128399434358</c:v>
                </c:pt>
                <c:pt idx="400">
                  <c:v>0.24883617962994722</c:v>
                </c:pt>
                <c:pt idx="401">
                  <c:v>0.30430107526555089</c:v>
                </c:pt>
                <c:pt idx="402">
                  <c:v>0.35976597090115453</c:v>
                </c:pt>
                <c:pt idx="403">
                  <c:v>0.41523086653675817</c:v>
                </c:pt>
                <c:pt idx="404">
                  <c:v>0.47069576217234232</c:v>
                </c:pt>
                <c:pt idx="405">
                  <c:v>0.52616065780794585</c:v>
                </c:pt>
                <c:pt idx="406">
                  <c:v>0.5816255534435496</c:v>
                </c:pt>
                <c:pt idx="407">
                  <c:v>0.63709044907915324</c:v>
                </c:pt>
                <c:pt idx="408">
                  <c:v>0.692555344715304</c:v>
                </c:pt>
                <c:pt idx="409">
                  <c:v>0.74802024035090764</c:v>
                </c:pt>
                <c:pt idx="410">
                  <c:v>0.80348513598649174</c:v>
                </c:pt>
                <c:pt idx="411">
                  <c:v>0.85895003162209538</c:v>
                </c:pt>
                <c:pt idx="412">
                  <c:v>0.91441492725769913</c:v>
                </c:pt>
                <c:pt idx="413">
                  <c:v>0.96987982289330266</c:v>
                </c:pt>
                <c:pt idx="414">
                  <c:v>1.0253447185289062</c:v>
                </c:pt>
                <c:pt idx="415">
                  <c:v>1.0808096141644905</c:v>
                </c:pt>
                <c:pt idx="416">
                  <c:v>1.1362745098000939</c:v>
                </c:pt>
                <c:pt idx="417">
                  <c:v>1.1917394054362447</c:v>
                </c:pt>
                <c:pt idx="418">
                  <c:v>1.2472043010718485</c:v>
                </c:pt>
                <c:pt idx="419">
                  <c:v>1.3026691967074522</c:v>
                </c:pt>
                <c:pt idx="420">
                  <c:v>1.3581340923430556</c:v>
                </c:pt>
                <c:pt idx="421">
                  <c:v>1.4135989879786595</c:v>
                </c:pt>
                <c:pt idx="422">
                  <c:v>1.4690638836142436</c:v>
                </c:pt>
                <c:pt idx="423">
                  <c:v>1.5245287792498472</c:v>
                </c:pt>
                <c:pt idx="424">
                  <c:v>1.5799936748854508</c:v>
                </c:pt>
                <c:pt idx="425">
                  <c:v>1.6354585705210545</c:v>
                </c:pt>
                <c:pt idx="426">
                  <c:v>1.6909234661572052</c:v>
                </c:pt>
                <c:pt idx="427">
                  <c:v>1.7463883617928089</c:v>
                </c:pt>
                <c:pt idx="428">
                  <c:v>1.801853257428393</c:v>
                </c:pt>
                <c:pt idx="429">
                  <c:v>1.8573181530639966</c:v>
                </c:pt>
                <c:pt idx="430">
                  <c:v>1.9127830486996005</c:v>
                </c:pt>
                <c:pt idx="431">
                  <c:v>1.9682479443352039</c:v>
                </c:pt>
                <c:pt idx="432">
                  <c:v>2.0237128399708078</c:v>
                </c:pt>
                <c:pt idx="433">
                  <c:v>2.0791777356063914</c:v>
                </c:pt>
                <c:pt idx="434">
                  <c:v>2.1346426312419955</c:v>
                </c:pt>
                <c:pt idx="435">
                  <c:v>2.1901075268781462</c:v>
                </c:pt>
                <c:pt idx="436">
                  <c:v>2.2455724225137499</c:v>
                </c:pt>
                <c:pt idx="437">
                  <c:v>2.3010373181493531</c:v>
                </c:pt>
                <c:pt idx="438">
                  <c:v>2.3565022137849572</c:v>
                </c:pt>
                <c:pt idx="439">
                  <c:v>2.4119671094205408</c:v>
                </c:pt>
                <c:pt idx="440">
                  <c:v>2.4674320050561449</c:v>
                </c:pt>
                <c:pt idx="441">
                  <c:v>2.5228969006917485</c:v>
                </c:pt>
                <c:pt idx="442">
                  <c:v>2.5783617963273517</c:v>
                </c:pt>
                <c:pt idx="443">
                  <c:v>2.6338266919629558</c:v>
                </c:pt>
                <c:pt idx="444">
                  <c:v>2.6892915875991066</c:v>
                </c:pt>
                <c:pt idx="445">
                  <c:v>2.7447564832346902</c:v>
                </c:pt>
                <c:pt idx="446">
                  <c:v>2.8002213788702943</c:v>
                </c:pt>
                <c:pt idx="447">
                  <c:v>2.855686274505898</c:v>
                </c:pt>
                <c:pt idx="448">
                  <c:v>2.9111511701415016</c:v>
                </c:pt>
                <c:pt idx="449">
                  <c:v>2.9666160657771052</c:v>
                </c:pt>
                <c:pt idx="450">
                  <c:v>3.0220809614127089</c:v>
                </c:pt>
                <c:pt idx="451">
                  <c:v>3.077545857048293</c:v>
                </c:pt>
                <c:pt idx="452">
                  <c:v>3.1330107526838966</c:v>
                </c:pt>
                <c:pt idx="453">
                  <c:v>3.1884756483200474</c:v>
                </c:pt>
                <c:pt idx="454">
                  <c:v>3.243940543955651</c:v>
                </c:pt>
                <c:pt idx="455">
                  <c:v>3.2994054395912547</c:v>
                </c:pt>
                <c:pt idx="456">
                  <c:v>3.2994054395912547</c:v>
                </c:pt>
                <c:pt idx="457">
                  <c:v>3.2994054395912547</c:v>
                </c:pt>
                <c:pt idx="458">
                  <c:v>3.2994054395912547</c:v>
                </c:pt>
                <c:pt idx="459">
                  <c:v>3.2994054395912547</c:v>
                </c:pt>
                <c:pt idx="460">
                  <c:v>3.2994054395912547</c:v>
                </c:pt>
                <c:pt idx="461">
                  <c:v>3.2994054395912547</c:v>
                </c:pt>
                <c:pt idx="462">
                  <c:v>3.2994054395912547</c:v>
                </c:pt>
                <c:pt idx="463">
                  <c:v>3.2994054395912547</c:v>
                </c:pt>
                <c:pt idx="464">
                  <c:v>3.2994054395912547</c:v>
                </c:pt>
                <c:pt idx="465">
                  <c:v>3.2994054395912547</c:v>
                </c:pt>
                <c:pt idx="466">
                  <c:v>3.2994054395912547</c:v>
                </c:pt>
                <c:pt idx="467">
                  <c:v>3.2994054395912547</c:v>
                </c:pt>
                <c:pt idx="468">
                  <c:v>3.2994054395912547</c:v>
                </c:pt>
                <c:pt idx="469">
                  <c:v>3.2994054395912547</c:v>
                </c:pt>
                <c:pt idx="470">
                  <c:v>3.2994054395912547</c:v>
                </c:pt>
                <c:pt idx="471">
                  <c:v>3.2994054395912547</c:v>
                </c:pt>
                <c:pt idx="472">
                  <c:v>3.2994054395912547</c:v>
                </c:pt>
                <c:pt idx="473">
                  <c:v>3.2994054395912547</c:v>
                </c:pt>
                <c:pt idx="474">
                  <c:v>3.2994054395912547</c:v>
                </c:pt>
                <c:pt idx="475">
                  <c:v>3.2994054395912547</c:v>
                </c:pt>
                <c:pt idx="476">
                  <c:v>3.2994054395912547</c:v>
                </c:pt>
                <c:pt idx="477">
                  <c:v>3.2994054395912547</c:v>
                </c:pt>
                <c:pt idx="478">
                  <c:v>3.2994054395912547</c:v>
                </c:pt>
                <c:pt idx="479">
                  <c:v>3.2994054395912547</c:v>
                </c:pt>
                <c:pt idx="480">
                  <c:v>3.2994054395912547</c:v>
                </c:pt>
                <c:pt idx="481">
                  <c:v>3.2994054395912547</c:v>
                </c:pt>
                <c:pt idx="482">
                  <c:v>3.2994054395912547</c:v>
                </c:pt>
                <c:pt idx="483">
                  <c:v>3.2994054395912547</c:v>
                </c:pt>
                <c:pt idx="484">
                  <c:v>3.2994054395912547</c:v>
                </c:pt>
                <c:pt idx="485">
                  <c:v>3.2994054395912547</c:v>
                </c:pt>
                <c:pt idx="486">
                  <c:v>3.2994054395912547</c:v>
                </c:pt>
                <c:pt idx="487">
                  <c:v>3.2994054395912547</c:v>
                </c:pt>
                <c:pt idx="488">
                  <c:v>3.2994054395912547</c:v>
                </c:pt>
                <c:pt idx="489">
                  <c:v>3.2994054395912547</c:v>
                </c:pt>
                <c:pt idx="490">
                  <c:v>3.2994054395912547</c:v>
                </c:pt>
                <c:pt idx="491">
                  <c:v>3.2994054395912547</c:v>
                </c:pt>
                <c:pt idx="492">
                  <c:v>3.2994054395912547</c:v>
                </c:pt>
                <c:pt idx="493">
                  <c:v>3.2994054395912547</c:v>
                </c:pt>
                <c:pt idx="494">
                  <c:v>3.2994054395912547</c:v>
                </c:pt>
                <c:pt idx="495">
                  <c:v>3.2994054395912547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C1-4B19-AE48-1DF812A9CDE0}"/>
            </c:ext>
          </c:extLst>
        </c:ser>
        <c:ser>
          <c:idx val="4"/>
          <c:order val="4"/>
          <c:tx>
            <c:strRef>
              <c:f>Wertetabelle!$M$1</c:f>
              <c:strCache>
                <c:ptCount val="1"/>
                <c:pt idx="0">
                  <c:v>MVAr (kap.) 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Wertetabelle!$E$2:$E$269</c:f>
              <c:numCache>
                <c:formatCode>0.00</c:formatCode>
                <c:ptCount val="268"/>
                <c:pt idx="0">
                  <c:v>18.011432350066698</c:v>
                </c:pt>
                <c:pt idx="1">
                  <c:v>18.021516876545899</c:v>
                </c:pt>
                <c:pt idx="2">
                  <c:v>18.0316014030251</c:v>
                </c:pt>
                <c:pt idx="3">
                  <c:v>18.0416859295043</c:v>
                </c:pt>
                <c:pt idx="4">
                  <c:v>18.051770455983501</c:v>
                </c:pt>
                <c:pt idx="5">
                  <c:v>18.061854982462702</c:v>
                </c:pt>
                <c:pt idx="6">
                  <c:v>18.071939508941899</c:v>
                </c:pt>
                <c:pt idx="7">
                  <c:v>18.082024035421099</c:v>
                </c:pt>
                <c:pt idx="8">
                  <c:v>18.0921085619003</c:v>
                </c:pt>
                <c:pt idx="9">
                  <c:v>18.102193088379501</c:v>
                </c:pt>
                <c:pt idx="10">
                  <c:v>18.112277614858701</c:v>
                </c:pt>
                <c:pt idx="11">
                  <c:v>18.122362141337899</c:v>
                </c:pt>
                <c:pt idx="12">
                  <c:v>18.132446667817099</c:v>
                </c:pt>
                <c:pt idx="13">
                  <c:v>18.1425311942963</c:v>
                </c:pt>
                <c:pt idx="14">
                  <c:v>18.152615720775501</c:v>
                </c:pt>
                <c:pt idx="15">
                  <c:v>18.162700247254701</c:v>
                </c:pt>
                <c:pt idx="16">
                  <c:v>18.172784773733898</c:v>
                </c:pt>
                <c:pt idx="17">
                  <c:v>18.182869300213099</c:v>
                </c:pt>
                <c:pt idx="18">
                  <c:v>18.1929538266923</c:v>
                </c:pt>
                <c:pt idx="19">
                  <c:v>18.2030383531715</c:v>
                </c:pt>
                <c:pt idx="20">
                  <c:v>18.213122879650701</c:v>
                </c:pt>
                <c:pt idx="21">
                  <c:v>18.223207406129902</c:v>
                </c:pt>
                <c:pt idx="22">
                  <c:v>18.233291932609099</c:v>
                </c:pt>
                <c:pt idx="23">
                  <c:v>18.243376459088299</c:v>
                </c:pt>
                <c:pt idx="24">
                  <c:v>18.2534609855675</c:v>
                </c:pt>
                <c:pt idx="25">
                  <c:v>18.263545512046701</c:v>
                </c:pt>
                <c:pt idx="26">
                  <c:v>18.273630038525901</c:v>
                </c:pt>
                <c:pt idx="27">
                  <c:v>18.283714565005099</c:v>
                </c:pt>
                <c:pt idx="28">
                  <c:v>18.293799091484299</c:v>
                </c:pt>
                <c:pt idx="29">
                  <c:v>18.3038836179635</c:v>
                </c:pt>
                <c:pt idx="30">
                  <c:v>18.3139681444427</c:v>
                </c:pt>
                <c:pt idx="31">
                  <c:v>18.324052670921901</c:v>
                </c:pt>
                <c:pt idx="32">
                  <c:v>18.334137197401098</c:v>
                </c:pt>
                <c:pt idx="33">
                  <c:v>18.344221723880299</c:v>
                </c:pt>
                <c:pt idx="34">
                  <c:v>18.3543062503595</c:v>
                </c:pt>
                <c:pt idx="35">
                  <c:v>18.3643907768387</c:v>
                </c:pt>
                <c:pt idx="36">
                  <c:v>18.374475303317901</c:v>
                </c:pt>
                <c:pt idx="37">
                  <c:v>18.384559829797102</c:v>
                </c:pt>
                <c:pt idx="38">
                  <c:v>18.394644356276402</c:v>
                </c:pt>
                <c:pt idx="39">
                  <c:v>18.404728882755599</c:v>
                </c:pt>
                <c:pt idx="40">
                  <c:v>18.414813409234799</c:v>
                </c:pt>
                <c:pt idx="41">
                  <c:v>18.424897935714</c:v>
                </c:pt>
                <c:pt idx="42">
                  <c:v>18.434982462193201</c:v>
                </c:pt>
                <c:pt idx="43">
                  <c:v>18.445066988672401</c:v>
                </c:pt>
                <c:pt idx="44">
                  <c:v>18.455151515151599</c:v>
                </c:pt>
                <c:pt idx="45">
                  <c:v>18.465236041630799</c:v>
                </c:pt>
                <c:pt idx="46">
                  <c:v>18.47532056811</c:v>
                </c:pt>
                <c:pt idx="47">
                  <c:v>18.4854050945893</c:v>
                </c:pt>
                <c:pt idx="48">
                  <c:v>18.495489621068501</c:v>
                </c:pt>
                <c:pt idx="49">
                  <c:v>18.505574147547701</c:v>
                </c:pt>
                <c:pt idx="50">
                  <c:v>18.515658674026898</c:v>
                </c:pt>
                <c:pt idx="51">
                  <c:v>18.525743200506099</c:v>
                </c:pt>
                <c:pt idx="52">
                  <c:v>18.5358277269853</c:v>
                </c:pt>
                <c:pt idx="53">
                  <c:v>18.5459122534645</c:v>
                </c:pt>
                <c:pt idx="54">
                  <c:v>18.555996779943701</c:v>
                </c:pt>
                <c:pt idx="55">
                  <c:v>18.566081306423001</c:v>
                </c:pt>
                <c:pt idx="56">
                  <c:v>18.576165832902198</c:v>
                </c:pt>
                <c:pt idx="57">
                  <c:v>18.586250359381399</c:v>
                </c:pt>
                <c:pt idx="58">
                  <c:v>18.5963348858606</c:v>
                </c:pt>
                <c:pt idx="59">
                  <c:v>18.6064194123398</c:v>
                </c:pt>
                <c:pt idx="60">
                  <c:v>18.616503938819001</c:v>
                </c:pt>
                <c:pt idx="61">
                  <c:v>18.626588465298202</c:v>
                </c:pt>
                <c:pt idx="62">
                  <c:v>18.636672991777399</c:v>
                </c:pt>
                <c:pt idx="63">
                  <c:v>18.646757518256599</c:v>
                </c:pt>
                <c:pt idx="64">
                  <c:v>18.6568420447359</c:v>
                </c:pt>
                <c:pt idx="65">
                  <c:v>18.6669265712151</c:v>
                </c:pt>
                <c:pt idx="66">
                  <c:v>18.677011097694301</c:v>
                </c:pt>
                <c:pt idx="67">
                  <c:v>18.687095624173502</c:v>
                </c:pt>
                <c:pt idx="68">
                  <c:v>18.697180150652699</c:v>
                </c:pt>
                <c:pt idx="69">
                  <c:v>18.707264677131899</c:v>
                </c:pt>
                <c:pt idx="70">
                  <c:v>18.7173492036111</c:v>
                </c:pt>
                <c:pt idx="71">
                  <c:v>18.727433730090301</c:v>
                </c:pt>
                <c:pt idx="72">
                  <c:v>18.737518256569501</c:v>
                </c:pt>
                <c:pt idx="73">
                  <c:v>18.747602783048801</c:v>
                </c:pt>
                <c:pt idx="74">
                  <c:v>18.757687309527999</c:v>
                </c:pt>
                <c:pt idx="75">
                  <c:v>18.767771836007199</c:v>
                </c:pt>
                <c:pt idx="76">
                  <c:v>18.7778563624864</c:v>
                </c:pt>
                <c:pt idx="77">
                  <c:v>18.787940888965601</c:v>
                </c:pt>
                <c:pt idx="78">
                  <c:v>18.798025415444801</c:v>
                </c:pt>
                <c:pt idx="79">
                  <c:v>18.808109941923998</c:v>
                </c:pt>
                <c:pt idx="80">
                  <c:v>18.818194468403199</c:v>
                </c:pt>
                <c:pt idx="81">
                  <c:v>18.8282789948824</c:v>
                </c:pt>
                <c:pt idx="82">
                  <c:v>18.8383635213617</c:v>
                </c:pt>
                <c:pt idx="83">
                  <c:v>18.8484480478409</c:v>
                </c:pt>
                <c:pt idx="84">
                  <c:v>18.858532574320101</c:v>
                </c:pt>
                <c:pt idx="85">
                  <c:v>18.868617100799302</c:v>
                </c:pt>
                <c:pt idx="86">
                  <c:v>18.878701627278499</c:v>
                </c:pt>
                <c:pt idx="87">
                  <c:v>18.8887861537577</c:v>
                </c:pt>
                <c:pt idx="88">
                  <c:v>18.8988706802369</c:v>
                </c:pt>
                <c:pt idx="89">
                  <c:v>18.908955206716101</c:v>
                </c:pt>
                <c:pt idx="90">
                  <c:v>18.919039733195401</c:v>
                </c:pt>
                <c:pt idx="91">
                  <c:v>18.929124259674602</c:v>
                </c:pt>
                <c:pt idx="92">
                  <c:v>18.939208786153799</c:v>
                </c:pt>
                <c:pt idx="93">
                  <c:v>18.949293312632999</c:v>
                </c:pt>
                <c:pt idx="94">
                  <c:v>18.9593778391122</c:v>
                </c:pt>
                <c:pt idx="95">
                  <c:v>18.969462365591401</c:v>
                </c:pt>
                <c:pt idx="96">
                  <c:v>18.5</c:v>
                </c:pt>
                <c:pt idx="97">
                  <c:v>19</c:v>
                </c:pt>
                <c:pt idx="98">
                  <c:v>19.010000000000002</c:v>
                </c:pt>
                <c:pt idx="99">
                  <c:v>19.02</c:v>
                </c:pt>
                <c:pt idx="100">
                  <c:v>19.03</c:v>
                </c:pt>
                <c:pt idx="101">
                  <c:v>19.04</c:v>
                </c:pt>
                <c:pt idx="102">
                  <c:v>19.05</c:v>
                </c:pt>
                <c:pt idx="103">
                  <c:v>19.059999999999999</c:v>
                </c:pt>
                <c:pt idx="104">
                  <c:v>19.07</c:v>
                </c:pt>
                <c:pt idx="105">
                  <c:v>19.079999999999998</c:v>
                </c:pt>
                <c:pt idx="106">
                  <c:v>19.09</c:v>
                </c:pt>
                <c:pt idx="107">
                  <c:v>19.100000000000001</c:v>
                </c:pt>
                <c:pt idx="108">
                  <c:v>19.11</c:v>
                </c:pt>
                <c:pt idx="109">
                  <c:v>19.12</c:v>
                </c:pt>
                <c:pt idx="110">
                  <c:v>19.13</c:v>
                </c:pt>
                <c:pt idx="111">
                  <c:v>19.14</c:v>
                </c:pt>
                <c:pt idx="112">
                  <c:v>19.149999999999999</c:v>
                </c:pt>
                <c:pt idx="113">
                  <c:v>19.16</c:v>
                </c:pt>
                <c:pt idx="114">
                  <c:v>19.170000000000002</c:v>
                </c:pt>
                <c:pt idx="115">
                  <c:v>19.18</c:v>
                </c:pt>
                <c:pt idx="116">
                  <c:v>19.190000000000001</c:v>
                </c:pt>
                <c:pt idx="117">
                  <c:v>19.2</c:v>
                </c:pt>
                <c:pt idx="118">
                  <c:v>19.21</c:v>
                </c:pt>
                <c:pt idx="119">
                  <c:v>19.22</c:v>
                </c:pt>
                <c:pt idx="120">
                  <c:v>19.23</c:v>
                </c:pt>
                <c:pt idx="121">
                  <c:v>19.239999999999998</c:v>
                </c:pt>
                <c:pt idx="122">
                  <c:v>19.25</c:v>
                </c:pt>
                <c:pt idx="123">
                  <c:v>19.260000000000002</c:v>
                </c:pt>
                <c:pt idx="124">
                  <c:v>19.2699999999999</c:v>
                </c:pt>
                <c:pt idx="125">
                  <c:v>19.279999999999902</c:v>
                </c:pt>
                <c:pt idx="126">
                  <c:v>19.2899999999999</c:v>
                </c:pt>
                <c:pt idx="127">
                  <c:v>19.299999999999901</c:v>
                </c:pt>
                <c:pt idx="128">
                  <c:v>19.309999999999899</c:v>
                </c:pt>
                <c:pt idx="129">
                  <c:v>19.319999999999901</c:v>
                </c:pt>
                <c:pt idx="130">
                  <c:v>19.329999999999899</c:v>
                </c:pt>
                <c:pt idx="131">
                  <c:v>19.3399999999999</c:v>
                </c:pt>
                <c:pt idx="132">
                  <c:v>19.349999999999898</c:v>
                </c:pt>
                <c:pt idx="133">
                  <c:v>19.3599999999999</c:v>
                </c:pt>
                <c:pt idx="134">
                  <c:v>19.369999999999902</c:v>
                </c:pt>
                <c:pt idx="135">
                  <c:v>19.3799999999999</c:v>
                </c:pt>
                <c:pt idx="136">
                  <c:v>19.389999999999901</c:v>
                </c:pt>
                <c:pt idx="137">
                  <c:v>19.399999999999899</c:v>
                </c:pt>
                <c:pt idx="138">
                  <c:v>19.409999999999901</c:v>
                </c:pt>
                <c:pt idx="139">
                  <c:v>19.419999999999899</c:v>
                </c:pt>
                <c:pt idx="140">
                  <c:v>19.4299999999999</c:v>
                </c:pt>
                <c:pt idx="141">
                  <c:v>19.439999999999898</c:v>
                </c:pt>
                <c:pt idx="142">
                  <c:v>19.4499999999999</c:v>
                </c:pt>
                <c:pt idx="143">
                  <c:v>19.459999999999901</c:v>
                </c:pt>
                <c:pt idx="144">
                  <c:v>19.469999999999899</c:v>
                </c:pt>
                <c:pt idx="145">
                  <c:v>19.479999999999901</c:v>
                </c:pt>
                <c:pt idx="146">
                  <c:v>19.489999999999899</c:v>
                </c:pt>
                <c:pt idx="147">
                  <c:v>19.499999999999901</c:v>
                </c:pt>
                <c:pt idx="148">
                  <c:v>19.509999999999899</c:v>
                </c:pt>
                <c:pt idx="149">
                  <c:v>19.5199999999999</c:v>
                </c:pt>
                <c:pt idx="150">
                  <c:v>19.529999999999902</c:v>
                </c:pt>
                <c:pt idx="151">
                  <c:v>19.5399999999999</c:v>
                </c:pt>
                <c:pt idx="152">
                  <c:v>19.549999999999901</c:v>
                </c:pt>
                <c:pt idx="153">
                  <c:v>19.559999999999899</c:v>
                </c:pt>
                <c:pt idx="154">
                  <c:v>19.569999999999901</c:v>
                </c:pt>
                <c:pt idx="155">
                  <c:v>19.579999999999899</c:v>
                </c:pt>
                <c:pt idx="156">
                  <c:v>19.5899999999999</c:v>
                </c:pt>
                <c:pt idx="157">
                  <c:v>19.599999999999898</c:v>
                </c:pt>
                <c:pt idx="158">
                  <c:v>19.6099999999999</c:v>
                </c:pt>
                <c:pt idx="159">
                  <c:v>19.619999999999902</c:v>
                </c:pt>
                <c:pt idx="160">
                  <c:v>19.6299999999999</c:v>
                </c:pt>
                <c:pt idx="161">
                  <c:v>19.639999999999901</c:v>
                </c:pt>
                <c:pt idx="162">
                  <c:v>19.649999999999899</c:v>
                </c:pt>
                <c:pt idx="163">
                  <c:v>19.659999999999901</c:v>
                </c:pt>
                <c:pt idx="164">
                  <c:v>19.669999999999899</c:v>
                </c:pt>
                <c:pt idx="165">
                  <c:v>19.6799999999999</c:v>
                </c:pt>
                <c:pt idx="166">
                  <c:v>19.689999999999898</c:v>
                </c:pt>
                <c:pt idx="167">
                  <c:v>19.6999999999999</c:v>
                </c:pt>
                <c:pt idx="168">
                  <c:v>19.709999999999901</c:v>
                </c:pt>
                <c:pt idx="169">
                  <c:v>19.719999999999899</c:v>
                </c:pt>
                <c:pt idx="170">
                  <c:v>19.729999999999901</c:v>
                </c:pt>
                <c:pt idx="171">
                  <c:v>19.739999999999899</c:v>
                </c:pt>
                <c:pt idx="172">
                  <c:v>19.749999999999901</c:v>
                </c:pt>
                <c:pt idx="173">
                  <c:v>19.759999999999899</c:v>
                </c:pt>
                <c:pt idx="174">
                  <c:v>19.7699999999999</c:v>
                </c:pt>
                <c:pt idx="175">
                  <c:v>19.779999999999799</c:v>
                </c:pt>
                <c:pt idx="176">
                  <c:v>19.7899999999998</c:v>
                </c:pt>
                <c:pt idx="177">
                  <c:v>19.799999999999802</c:v>
                </c:pt>
                <c:pt idx="178">
                  <c:v>19.8099999999998</c:v>
                </c:pt>
                <c:pt idx="179">
                  <c:v>19.819999999999801</c:v>
                </c:pt>
                <c:pt idx="180">
                  <c:v>19.829999999999799</c:v>
                </c:pt>
                <c:pt idx="181">
                  <c:v>19.839999999999801</c:v>
                </c:pt>
                <c:pt idx="182">
                  <c:v>19.849999999999799</c:v>
                </c:pt>
                <c:pt idx="183">
                  <c:v>19.8599999999998</c:v>
                </c:pt>
                <c:pt idx="184">
                  <c:v>19.869999999999798</c:v>
                </c:pt>
                <c:pt idx="185">
                  <c:v>19.8799999999998</c:v>
                </c:pt>
                <c:pt idx="186">
                  <c:v>19.889999999999802</c:v>
                </c:pt>
                <c:pt idx="187">
                  <c:v>19.8999999999998</c:v>
                </c:pt>
                <c:pt idx="188">
                  <c:v>19.909999999999801</c:v>
                </c:pt>
                <c:pt idx="189">
                  <c:v>19.919999999999799</c:v>
                </c:pt>
                <c:pt idx="190">
                  <c:v>19.929999999999801</c:v>
                </c:pt>
                <c:pt idx="191">
                  <c:v>19.939999999999799</c:v>
                </c:pt>
                <c:pt idx="192">
                  <c:v>19.9499999999998</c:v>
                </c:pt>
                <c:pt idx="193">
                  <c:v>19.959999999999798</c:v>
                </c:pt>
                <c:pt idx="194">
                  <c:v>19.9699999999998</c:v>
                </c:pt>
                <c:pt idx="195">
                  <c:v>19.979999999999801</c:v>
                </c:pt>
                <c:pt idx="196">
                  <c:v>19.989999999999799</c:v>
                </c:pt>
                <c:pt idx="197">
                  <c:v>19.999999999999801</c:v>
                </c:pt>
                <c:pt idx="198">
                  <c:v>20.009999999999799</c:v>
                </c:pt>
                <c:pt idx="199">
                  <c:v>20.019999999999801</c:v>
                </c:pt>
                <c:pt idx="200">
                  <c:v>20.029999999999799</c:v>
                </c:pt>
                <c:pt idx="201">
                  <c:v>20.0399999999998</c:v>
                </c:pt>
                <c:pt idx="202">
                  <c:v>20.049999999999802</c:v>
                </c:pt>
                <c:pt idx="203">
                  <c:v>20.0599999999998</c:v>
                </c:pt>
                <c:pt idx="204">
                  <c:v>20.069999999999801</c:v>
                </c:pt>
                <c:pt idx="205">
                  <c:v>20.079999999999799</c:v>
                </c:pt>
                <c:pt idx="206">
                  <c:v>20.089999999999801</c:v>
                </c:pt>
                <c:pt idx="207">
                  <c:v>20.099999999999799</c:v>
                </c:pt>
                <c:pt idx="208">
                  <c:v>20.1099999999998</c:v>
                </c:pt>
                <c:pt idx="209">
                  <c:v>20.119999999999798</c:v>
                </c:pt>
                <c:pt idx="210">
                  <c:v>20.1299999999998</c:v>
                </c:pt>
                <c:pt idx="211">
                  <c:v>20.139999999999802</c:v>
                </c:pt>
                <c:pt idx="212">
                  <c:v>20.1499999999998</c:v>
                </c:pt>
                <c:pt idx="213">
                  <c:v>20.159999999999801</c:v>
                </c:pt>
                <c:pt idx="214">
                  <c:v>20.169999999999799</c:v>
                </c:pt>
                <c:pt idx="215">
                  <c:v>20.179999999999801</c:v>
                </c:pt>
                <c:pt idx="216">
                  <c:v>20.189999999999799</c:v>
                </c:pt>
                <c:pt idx="217">
                  <c:v>20.1999999999998</c:v>
                </c:pt>
                <c:pt idx="218">
                  <c:v>20.209999999999798</c:v>
                </c:pt>
                <c:pt idx="219">
                  <c:v>20.2199999999998</c:v>
                </c:pt>
                <c:pt idx="220">
                  <c:v>20.229999999999801</c:v>
                </c:pt>
                <c:pt idx="221">
                  <c:v>20.239999999999799</c:v>
                </c:pt>
                <c:pt idx="222">
                  <c:v>20.249999999999801</c:v>
                </c:pt>
                <c:pt idx="223">
                  <c:v>20.259999999999799</c:v>
                </c:pt>
                <c:pt idx="224">
                  <c:v>20.269999999999801</c:v>
                </c:pt>
                <c:pt idx="225">
                  <c:v>20.279999999999799</c:v>
                </c:pt>
                <c:pt idx="226">
                  <c:v>20.2899999999998</c:v>
                </c:pt>
                <c:pt idx="227">
                  <c:v>20.299999999999699</c:v>
                </c:pt>
                <c:pt idx="228">
                  <c:v>20.3099999999997</c:v>
                </c:pt>
                <c:pt idx="229">
                  <c:v>20.319999999999698</c:v>
                </c:pt>
                <c:pt idx="230">
                  <c:v>20.3299999999997</c:v>
                </c:pt>
                <c:pt idx="231">
                  <c:v>20.339999999999701</c:v>
                </c:pt>
                <c:pt idx="232">
                  <c:v>20.349999999999699</c:v>
                </c:pt>
                <c:pt idx="233">
                  <c:v>20.359999999999701</c:v>
                </c:pt>
                <c:pt idx="234">
                  <c:v>20.369999999999699</c:v>
                </c:pt>
                <c:pt idx="235">
                  <c:v>20.379999999999701</c:v>
                </c:pt>
                <c:pt idx="236">
                  <c:v>20.389999999999699</c:v>
                </c:pt>
                <c:pt idx="237">
                  <c:v>20.3999999999997</c:v>
                </c:pt>
                <c:pt idx="238">
                  <c:v>20.409999999999702</c:v>
                </c:pt>
                <c:pt idx="239">
                  <c:v>20.4199999999997</c:v>
                </c:pt>
                <c:pt idx="240">
                  <c:v>20.429999999999701</c:v>
                </c:pt>
                <c:pt idx="241">
                  <c:v>20.439999999999699</c:v>
                </c:pt>
                <c:pt idx="242">
                  <c:v>20.449999999999701</c:v>
                </c:pt>
                <c:pt idx="243">
                  <c:v>20.459999999999699</c:v>
                </c:pt>
                <c:pt idx="244">
                  <c:v>20.4699999999997</c:v>
                </c:pt>
                <c:pt idx="245">
                  <c:v>20.479999999999698</c:v>
                </c:pt>
                <c:pt idx="246">
                  <c:v>20.4899999999997</c:v>
                </c:pt>
                <c:pt idx="247">
                  <c:v>20.499999999999702</c:v>
                </c:pt>
                <c:pt idx="248">
                  <c:v>20.5099999999997</c:v>
                </c:pt>
                <c:pt idx="249">
                  <c:v>20.519999999999701</c:v>
                </c:pt>
                <c:pt idx="250">
                  <c:v>20.529999999999699</c:v>
                </c:pt>
                <c:pt idx="251">
                  <c:v>20.539999999999701</c:v>
                </c:pt>
                <c:pt idx="252">
                  <c:v>20.549999999999699</c:v>
                </c:pt>
                <c:pt idx="253">
                  <c:v>20.5599999999997</c:v>
                </c:pt>
                <c:pt idx="254">
                  <c:v>20.569999999999698</c:v>
                </c:pt>
                <c:pt idx="255">
                  <c:v>20.5799999999997</c:v>
                </c:pt>
                <c:pt idx="256">
                  <c:v>20.589999999999701</c:v>
                </c:pt>
                <c:pt idx="257">
                  <c:v>20.599999999999699</c:v>
                </c:pt>
                <c:pt idx="258">
                  <c:v>20.609999999999701</c:v>
                </c:pt>
                <c:pt idx="259">
                  <c:v>20.619999999999699</c:v>
                </c:pt>
                <c:pt idx="260">
                  <c:v>20.629999999999701</c:v>
                </c:pt>
                <c:pt idx="261">
                  <c:v>20.639999999999699</c:v>
                </c:pt>
                <c:pt idx="262">
                  <c:v>20.6499999999997</c:v>
                </c:pt>
                <c:pt idx="263">
                  <c:v>20.659999999999702</c:v>
                </c:pt>
                <c:pt idx="264">
                  <c:v>20.6699999999997</c:v>
                </c:pt>
                <c:pt idx="265">
                  <c:v>20.679999999999701</c:v>
                </c:pt>
                <c:pt idx="266">
                  <c:v>20.689999999999699</c:v>
                </c:pt>
                <c:pt idx="267">
                  <c:v>20.699999999999701</c:v>
                </c:pt>
              </c:numCache>
            </c:numRef>
          </c:xVal>
          <c:yVal>
            <c:numRef>
              <c:f>Wertetabelle!$M$2:$M$269</c:f>
              <c:numCache>
                <c:formatCode>General</c:formatCode>
                <c:ptCount val="2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7C1-4B19-AE48-1DF812A9CDE0}"/>
            </c:ext>
          </c:extLst>
        </c:ser>
        <c:ser>
          <c:idx val="5"/>
          <c:order val="5"/>
          <c:tx>
            <c:strRef>
              <c:f>Wertetabelle!$N$1</c:f>
              <c:strCache>
                <c:ptCount val="1"/>
                <c:pt idx="0">
                  <c:v>MVAr (ind.) B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Wertetabelle!$E$2:$E$269</c:f>
              <c:numCache>
                <c:formatCode>0.00</c:formatCode>
                <c:ptCount val="268"/>
                <c:pt idx="0">
                  <c:v>18.011432350066698</c:v>
                </c:pt>
                <c:pt idx="1">
                  <c:v>18.021516876545899</c:v>
                </c:pt>
                <c:pt idx="2">
                  <c:v>18.0316014030251</c:v>
                </c:pt>
                <c:pt idx="3">
                  <c:v>18.0416859295043</c:v>
                </c:pt>
                <c:pt idx="4">
                  <c:v>18.051770455983501</c:v>
                </c:pt>
                <c:pt idx="5">
                  <c:v>18.061854982462702</c:v>
                </c:pt>
                <c:pt idx="6">
                  <c:v>18.071939508941899</c:v>
                </c:pt>
                <c:pt idx="7">
                  <c:v>18.082024035421099</c:v>
                </c:pt>
                <c:pt idx="8">
                  <c:v>18.0921085619003</c:v>
                </c:pt>
                <c:pt idx="9">
                  <c:v>18.102193088379501</c:v>
                </c:pt>
                <c:pt idx="10">
                  <c:v>18.112277614858701</c:v>
                </c:pt>
                <c:pt idx="11">
                  <c:v>18.122362141337899</c:v>
                </c:pt>
                <c:pt idx="12">
                  <c:v>18.132446667817099</c:v>
                </c:pt>
                <c:pt idx="13">
                  <c:v>18.1425311942963</c:v>
                </c:pt>
                <c:pt idx="14">
                  <c:v>18.152615720775501</c:v>
                </c:pt>
                <c:pt idx="15">
                  <c:v>18.162700247254701</c:v>
                </c:pt>
                <c:pt idx="16">
                  <c:v>18.172784773733898</c:v>
                </c:pt>
                <c:pt idx="17">
                  <c:v>18.182869300213099</c:v>
                </c:pt>
                <c:pt idx="18">
                  <c:v>18.1929538266923</c:v>
                </c:pt>
                <c:pt idx="19">
                  <c:v>18.2030383531715</c:v>
                </c:pt>
                <c:pt idx="20">
                  <c:v>18.213122879650701</c:v>
                </c:pt>
                <c:pt idx="21">
                  <c:v>18.223207406129902</c:v>
                </c:pt>
                <c:pt idx="22">
                  <c:v>18.233291932609099</c:v>
                </c:pt>
                <c:pt idx="23">
                  <c:v>18.243376459088299</c:v>
                </c:pt>
                <c:pt idx="24">
                  <c:v>18.2534609855675</c:v>
                </c:pt>
                <c:pt idx="25">
                  <c:v>18.263545512046701</c:v>
                </c:pt>
                <c:pt idx="26">
                  <c:v>18.273630038525901</c:v>
                </c:pt>
                <c:pt idx="27">
                  <c:v>18.283714565005099</c:v>
                </c:pt>
                <c:pt idx="28">
                  <c:v>18.293799091484299</c:v>
                </c:pt>
                <c:pt idx="29">
                  <c:v>18.3038836179635</c:v>
                </c:pt>
                <c:pt idx="30">
                  <c:v>18.3139681444427</c:v>
                </c:pt>
                <c:pt idx="31">
                  <c:v>18.324052670921901</c:v>
                </c:pt>
                <c:pt idx="32">
                  <c:v>18.334137197401098</c:v>
                </c:pt>
                <c:pt idx="33">
                  <c:v>18.344221723880299</c:v>
                </c:pt>
                <c:pt idx="34">
                  <c:v>18.3543062503595</c:v>
                </c:pt>
                <c:pt idx="35">
                  <c:v>18.3643907768387</c:v>
                </c:pt>
                <c:pt idx="36">
                  <c:v>18.374475303317901</c:v>
                </c:pt>
                <c:pt idx="37">
                  <c:v>18.384559829797102</c:v>
                </c:pt>
                <c:pt idx="38">
                  <c:v>18.394644356276402</c:v>
                </c:pt>
                <c:pt idx="39">
                  <c:v>18.404728882755599</c:v>
                </c:pt>
                <c:pt idx="40">
                  <c:v>18.414813409234799</c:v>
                </c:pt>
                <c:pt idx="41">
                  <c:v>18.424897935714</c:v>
                </c:pt>
                <c:pt idx="42">
                  <c:v>18.434982462193201</c:v>
                </c:pt>
                <c:pt idx="43">
                  <c:v>18.445066988672401</c:v>
                </c:pt>
                <c:pt idx="44">
                  <c:v>18.455151515151599</c:v>
                </c:pt>
                <c:pt idx="45">
                  <c:v>18.465236041630799</c:v>
                </c:pt>
                <c:pt idx="46">
                  <c:v>18.47532056811</c:v>
                </c:pt>
                <c:pt idx="47">
                  <c:v>18.4854050945893</c:v>
                </c:pt>
                <c:pt idx="48">
                  <c:v>18.495489621068501</c:v>
                </c:pt>
                <c:pt idx="49">
                  <c:v>18.505574147547701</c:v>
                </c:pt>
                <c:pt idx="50">
                  <c:v>18.515658674026898</c:v>
                </c:pt>
                <c:pt idx="51">
                  <c:v>18.525743200506099</c:v>
                </c:pt>
                <c:pt idx="52">
                  <c:v>18.5358277269853</c:v>
                </c:pt>
                <c:pt idx="53">
                  <c:v>18.5459122534645</c:v>
                </c:pt>
                <c:pt idx="54">
                  <c:v>18.555996779943701</c:v>
                </c:pt>
                <c:pt idx="55">
                  <c:v>18.566081306423001</c:v>
                </c:pt>
                <c:pt idx="56">
                  <c:v>18.576165832902198</c:v>
                </c:pt>
                <c:pt idx="57">
                  <c:v>18.586250359381399</c:v>
                </c:pt>
                <c:pt idx="58">
                  <c:v>18.5963348858606</c:v>
                </c:pt>
                <c:pt idx="59">
                  <c:v>18.6064194123398</c:v>
                </c:pt>
                <c:pt idx="60">
                  <c:v>18.616503938819001</c:v>
                </c:pt>
                <c:pt idx="61">
                  <c:v>18.626588465298202</c:v>
                </c:pt>
                <c:pt idx="62">
                  <c:v>18.636672991777399</c:v>
                </c:pt>
                <c:pt idx="63">
                  <c:v>18.646757518256599</c:v>
                </c:pt>
                <c:pt idx="64">
                  <c:v>18.6568420447359</c:v>
                </c:pt>
                <c:pt idx="65">
                  <c:v>18.6669265712151</c:v>
                </c:pt>
                <c:pt idx="66">
                  <c:v>18.677011097694301</c:v>
                </c:pt>
                <c:pt idx="67">
                  <c:v>18.687095624173502</c:v>
                </c:pt>
                <c:pt idx="68">
                  <c:v>18.697180150652699</c:v>
                </c:pt>
                <c:pt idx="69">
                  <c:v>18.707264677131899</c:v>
                </c:pt>
                <c:pt idx="70">
                  <c:v>18.7173492036111</c:v>
                </c:pt>
                <c:pt idx="71">
                  <c:v>18.727433730090301</c:v>
                </c:pt>
                <c:pt idx="72">
                  <c:v>18.737518256569501</c:v>
                </c:pt>
                <c:pt idx="73">
                  <c:v>18.747602783048801</c:v>
                </c:pt>
                <c:pt idx="74">
                  <c:v>18.757687309527999</c:v>
                </c:pt>
                <c:pt idx="75">
                  <c:v>18.767771836007199</c:v>
                </c:pt>
                <c:pt idx="76">
                  <c:v>18.7778563624864</c:v>
                </c:pt>
                <c:pt idx="77">
                  <c:v>18.787940888965601</c:v>
                </c:pt>
                <c:pt idx="78">
                  <c:v>18.798025415444801</c:v>
                </c:pt>
                <c:pt idx="79">
                  <c:v>18.808109941923998</c:v>
                </c:pt>
                <c:pt idx="80">
                  <c:v>18.818194468403199</c:v>
                </c:pt>
                <c:pt idx="81">
                  <c:v>18.8282789948824</c:v>
                </c:pt>
                <c:pt idx="82">
                  <c:v>18.8383635213617</c:v>
                </c:pt>
                <c:pt idx="83">
                  <c:v>18.8484480478409</c:v>
                </c:pt>
                <c:pt idx="84">
                  <c:v>18.858532574320101</c:v>
                </c:pt>
                <c:pt idx="85">
                  <c:v>18.868617100799302</c:v>
                </c:pt>
                <c:pt idx="86">
                  <c:v>18.878701627278499</c:v>
                </c:pt>
                <c:pt idx="87">
                  <c:v>18.8887861537577</c:v>
                </c:pt>
                <c:pt idx="88">
                  <c:v>18.8988706802369</c:v>
                </c:pt>
                <c:pt idx="89">
                  <c:v>18.908955206716101</c:v>
                </c:pt>
                <c:pt idx="90">
                  <c:v>18.919039733195401</c:v>
                </c:pt>
                <c:pt idx="91">
                  <c:v>18.929124259674602</c:v>
                </c:pt>
                <c:pt idx="92">
                  <c:v>18.939208786153799</c:v>
                </c:pt>
                <c:pt idx="93">
                  <c:v>18.949293312632999</c:v>
                </c:pt>
                <c:pt idx="94">
                  <c:v>18.9593778391122</c:v>
                </c:pt>
                <c:pt idx="95">
                  <c:v>18.969462365591401</c:v>
                </c:pt>
                <c:pt idx="96">
                  <c:v>18.5</c:v>
                </c:pt>
                <c:pt idx="97">
                  <c:v>19</c:v>
                </c:pt>
                <c:pt idx="98">
                  <c:v>19.010000000000002</c:v>
                </c:pt>
                <c:pt idx="99">
                  <c:v>19.02</c:v>
                </c:pt>
                <c:pt idx="100">
                  <c:v>19.03</c:v>
                </c:pt>
                <c:pt idx="101">
                  <c:v>19.04</c:v>
                </c:pt>
                <c:pt idx="102">
                  <c:v>19.05</c:v>
                </c:pt>
                <c:pt idx="103">
                  <c:v>19.059999999999999</c:v>
                </c:pt>
                <c:pt idx="104">
                  <c:v>19.07</c:v>
                </c:pt>
                <c:pt idx="105">
                  <c:v>19.079999999999998</c:v>
                </c:pt>
                <c:pt idx="106">
                  <c:v>19.09</c:v>
                </c:pt>
                <c:pt idx="107">
                  <c:v>19.100000000000001</c:v>
                </c:pt>
                <c:pt idx="108">
                  <c:v>19.11</c:v>
                </c:pt>
                <c:pt idx="109">
                  <c:v>19.12</c:v>
                </c:pt>
                <c:pt idx="110">
                  <c:v>19.13</c:v>
                </c:pt>
                <c:pt idx="111">
                  <c:v>19.14</c:v>
                </c:pt>
                <c:pt idx="112">
                  <c:v>19.149999999999999</c:v>
                </c:pt>
                <c:pt idx="113">
                  <c:v>19.16</c:v>
                </c:pt>
                <c:pt idx="114">
                  <c:v>19.170000000000002</c:v>
                </c:pt>
                <c:pt idx="115">
                  <c:v>19.18</c:v>
                </c:pt>
                <c:pt idx="116">
                  <c:v>19.190000000000001</c:v>
                </c:pt>
                <c:pt idx="117">
                  <c:v>19.2</c:v>
                </c:pt>
                <c:pt idx="118">
                  <c:v>19.21</c:v>
                </c:pt>
                <c:pt idx="119">
                  <c:v>19.22</c:v>
                </c:pt>
                <c:pt idx="120">
                  <c:v>19.23</c:v>
                </c:pt>
                <c:pt idx="121">
                  <c:v>19.239999999999998</c:v>
                </c:pt>
                <c:pt idx="122">
                  <c:v>19.25</c:v>
                </c:pt>
                <c:pt idx="123">
                  <c:v>19.260000000000002</c:v>
                </c:pt>
                <c:pt idx="124">
                  <c:v>19.2699999999999</c:v>
                </c:pt>
                <c:pt idx="125">
                  <c:v>19.279999999999902</c:v>
                </c:pt>
                <c:pt idx="126">
                  <c:v>19.2899999999999</c:v>
                </c:pt>
                <c:pt idx="127">
                  <c:v>19.299999999999901</c:v>
                </c:pt>
                <c:pt idx="128">
                  <c:v>19.309999999999899</c:v>
                </c:pt>
                <c:pt idx="129">
                  <c:v>19.319999999999901</c:v>
                </c:pt>
                <c:pt idx="130">
                  <c:v>19.329999999999899</c:v>
                </c:pt>
                <c:pt idx="131">
                  <c:v>19.3399999999999</c:v>
                </c:pt>
                <c:pt idx="132">
                  <c:v>19.349999999999898</c:v>
                </c:pt>
                <c:pt idx="133">
                  <c:v>19.3599999999999</c:v>
                </c:pt>
                <c:pt idx="134">
                  <c:v>19.369999999999902</c:v>
                </c:pt>
                <c:pt idx="135">
                  <c:v>19.3799999999999</c:v>
                </c:pt>
                <c:pt idx="136">
                  <c:v>19.389999999999901</c:v>
                </c:pt>
                <c:pt idx="137">
                  <c:v>19.399999999999899</c:v>
                </c:pt>
                <c:pt idx="138">
                  <c:v>19.409999999999901</c:v>
                </c:pt>
                <c:pt idx="139">
                  <c:v>19.419999999999899</c:v>
                </c:pt>
                <c:pt idx="140">
                  <c:v>19.4299999999999</c:v>
                </c:pt>
                <c:pt idx="141">
                  <c:v>19.439999999999898</c:v>
                </c:pt>
                <c:pt idx="142">
                  <c:v>19.4499999999999</c:v>
                </c:pt>
                <c:pt idx="143">
                  <c:v>19.459999999999901</c:v>
                </c:pt>
                <c:pt idx="144">
                  <c:v>19.469999999999899</c:v>
                </c:pt>
                <c:pt idx="145">
                  <c:v>19.479999999999901</c:v>
                </c:pt>
                <c:pt idx="146">
                  <c:v>19.489999999999899</c:v>
                </c:pt>
                <c:pt idx="147">
                  <c:v>19.499999999999901</c:v>
                </c:pt>
                <c:pt idx="148">
                  <c:v>19.509999999999899</c:v>
                </c:pt>
                <c:pt idx="149">
                  <c:v>19.5199999999999</c:v>
                </c:pt>
                <c:pt idx="150">
                  <c:v>19.529999999999902</c:v>
                </c:pt>
                <c:pt idx="151">
                  <c:v>19.5399999999999</c:v>
                </c:pt>
                <c:pt idx="152">
                  <c:v>19.549999999999901</c:v>
                </c:pt>
                <c:pt idx="153">
                  <c:v>19.559999999999899</c:v>
                </c:pt>
                <c:pt idx="154">
                  <c:v>19.569999999999901</c:v>
                </c:pt>
                <c:pt idx="155">
                  <c:v>19.579999999999899</c:v>
                </c:pt>
                <c:pt idx="156">
                  <c:v>19.5899999999999</c:v>
                </c:pt>
                <c:pt idx="157">
                  <c:v>19.599999999999898</c:v>
                </c:pt>
                <c:pt idx="158">
                  <c:v>19.6099999999999</c:v>
                </c:pt>
                <c:pt idx="159">
                  <c:v>19.619999999999902</c:v>
                </c:pt>
                <c:pt idx="160">
                  <c:v>19.6299999999999</c:v>
                </c:pt>
                <c:pt idx="161">
                  <c:v>19.639999999999901</c:v>
                </c:pt>
                <c:pt idx="162">
                  <c:v>19.649999999999899</c:v>
                </c:pt>
                <c:pt idx="163">
                  <c:v>19.659999999999901</c:v>
                </c:pt>
                <c:pt idx="164">
                  <c:v>19.669999999999899</c:v>
                </c:pt>
                <c:pt idx="165">
                  <c:v>19.6799999999999</c:v>
                </c:pt>
                <c:pt idx="166">
                  <c:v>19.689999999999898</c:v>
                </c:pt>
                <c:pt idx="167">
                  <c:v>19.6999999999999</c:v>
                </c:pt>
                <c:pt idx="168">
                  <c:v>19.709999999999901</c:v>
                </c:pt>
                <c:pt idx="169">
                  <c:v>19.719999999999899</c:v>
                </c:pt>
                <c:pt idx="170">
                  <c:v>19.729999999999901</c:v>
                </c:pt>
                <c:pt idx="171">
                  <c:v>19.739999999999899</c:v>
                </c:pt>
                <c:pt idx="172">
                  <c:v>19.749999999999901</c:v>
                </c:pt>
                <c:pt idx="173">
                  <c:v>19.759999999999899</c:v>
                </c:pt>
                <c:pt idx="174">
                  <c:v>19.7699999999999</c:v>
                </c:pt>
                <c:pt idx="175">
                  <c:v>19.779999999999799</c:v>
                </c:pt>
                <c:pt idx="176">
                  <c:v>19.7899999999998</c:v>
                </c:pt>
                <c:pt idx="177">
                  <c:v>19.799999999999802</c:v>
                </c:pt>
                <c:pt idx="178">
                  <c:v>19.8099999999998</c:v>
                </c:pt>
                <c:pt idx="179">
                  <c:v>19.819999999999801</c:v>
                </c:pt>
                <c:pt idx="180">
                  <c:v>19.829999999999799</c:v>
                </c:pt>
                <c:pt idx="181">
                  <c:v>19.839999999999801</c:v>
                </c:pt>
                <c:pt idx="182">
                  <c:v>19.849999999999799</c:v>
                </c:pt>
                <c:pt idx="183">
                  <c:v>19.8599999999998</c:v>
                </c:pt>
                <c:pt idx="184">
                  <c:v>19.869999999999798</c:v>
                </c:pt>
                <c:pt idx="185">
                  <c:v>19.8799999999998</c:v>
                </c:pt>
                <c:pt idx="186">
                  <c:v>19.889999999999802</c:v>
                </c:pt>
                <c:pt idx="187">
                  <c:v>19.8999999999998</c:v>
                </c:pt>
                <c:pt idx="188">
                  <c:v>19.909999999999801</c:v>
                </c:pt>
                <c:pt idx="189">
                  <c:v>19.919999999999799</c:v>
                </c:pt>
                <c:pt idx="190">
                  <c:v>19.929999999999801</c:v>
                </c:pt>
                <c:pt idx="191">
                  <c:v>19.939999999999799</c:v>
                </c:pt>
                <c:pt idx="192">
                  <c:v>19.9499999999998</c:v>
                </c:pt>
                <c:pt idx="193">
                  <c:v>19.959999999999798</c:v>
                </c:pt>
                <c:pt idx="194">
                  <c:v>19.9699999999998</c:v>
                </c:pt>
                <c:pt idx="195">
                  <c:v>19.979999999999801</c:v>
                </c:pt>
                <c:pt idx="196">
                  <c:v>19.989999999999799</c:v>
                </c:pt>
                <c:pt idx="197">
                  <c:v>19.999999999999801</c:v>
                </c:pt>
                <c:pt idx="198">
                  <c:v>20.009999999999799</c:v>
                </c:pt>
                <c:pt idx="199">
                  <c:v>20.019999999999801</c:v>
                </c:pt>
                <c:pt idx="200">
                  <c:v>20.029999999999799</c:v>
                </c:pt>
                <c:pt idx="201">
                  <c:v>20.0399999999998</c:v>
                </c:pt>
                <c:pt idx="202">
                  <c:v>20.049999999999802</c:v>
                </c:pt>
                <c:pt idx="203">
                  <c:v>20.0599999999998</c:v>
                </c:pt>
                <c:pt idx="204">
                  <c:v>20.069999999999801</c:v>
                </c:pt>
                <c:pt idx="205">
                  <c:v>20.079999999999799</c:v>
                </c:pt>
                <c:pt idx="206">
                  <c:v>20.089999999999801</c:v>
                </c:pt>
                <c:pt idx="207">
                  <c:v>20.099999999999799</c:v>
                </c:pt>
                <c:pt idx="208">
                  <c:v>20.1099999999998</c:v>
                </c:pt>
                <c:pt idx="209">
                  <c:v>20.119999999999798</c:v>
                </c:pt>
                <c:pt idx="210">
                  <c:v>20.1299999999998</c:v>
                </c:pt>
                <c:pt idx="211">
                  <c:v>20.139999999999802</c:v>
                </c:pt>
                <c:pt idx="212">
                  <c:v>20.1499999999998</c:v>
                </c:pt>
                <c:pt idx="213">
                  <c:v>20.159999999999801</c:v>
                </c:pt>
                <c:pt idx="214">
                  <c:v>20.169999999999799</c:v>
                </c:pt>
                <c:pt idx="215">
                  <c:v>20.179999999999801</c:v>
                </c:pt>
                <c:pt idx="216">
                  <c:v>20.189999999999799</c:v>
                </c:pt>
                <c:pt idx="217">
                  <c:v>20.1999999999998</c:v>
                </c:pt>
                <c:pt idx="218">
                  <c:v>20.209999999999798</c:v>
                </c:pt>
                <c:pt idx="219">
                  <c:v>20.2199999999998</c:v>
                </c:pt>
                <c:pt idx="220">
                  <c:v>20.229999999999801</c:v>
                </c:pt>
                <c:pt idx="221">
                  <c:v>20.239999999999799</c:v>
                </c:pt>
                <c:pt idx="222">
                  <c:v>20.249999999999801</c:v>
                </c:pt>
                <c:pt idx="223">
                  <c:v>20.259999999999799</c:v>
                </c:pt>
                <c:pt idx="224">
                  <c:v>20.269999999999801</c:v>
                </c:pt>
                <c:pt idx="225">
                  <c:v>20.279999999999799</c:v>
                </c:pt>
                <c:pt idx="226">
                  <c:v>20.2899999999998</c:v>
                </c:pt>
                <c:pt idx="227">
                  <c:v>20.299999999999699</c:v>
                </c:pt>
                <c:pt idx="228">
                  <c:v>20.3099999999997</c:v>
                </c:pt>
                <c:pt idx="229">
                  <c:v>20.319999999999698</c:v>
                </c:pt>
                <c:pt idx="230">
                  <c:v>20.3299999999997</c:v>
                </c:pt>
                <c:pt idx="231">
                  <c:v>20.339999999999701</c:v>
                </c:pt>
                <c:pt idx="232">
                  <c:v>20.349999999999699</c:v>
                </c:pt>
                <c:pt idx="233">
                  <c:v>20.359999999999701</c:v>
                </c:pt>
                <c:pt idx="234">
                  <c:v>20.369999999999699</c:v>
                </c:pt>
                <c:pt idx="235">
                  <c:v>20.379999999999701</c:v>
                </c:pt>
                <c:pt idx="236">
                  <c:v>20.389999999999699</c:v>
                </c:pt>
                <c:pt idx="237">
                  <c:v>20.3999999999997</c:v>
                </c:pt>
                <c:pt idx="238">
                  <c:v>20.409999999999702</c:v>
                </c:pt>
                <c:pt idx="239">
                  <c:v>20.4199999999997</c:v>
                </c:pt>
                <c:pt idx="240">
                  <c:v>20.429999999999701</c:v>
                </c:pt>
                <c:pt idx="241">
                  <c:v>20.439999999999699</c:v>
                </c:pt>
                <c:pt idx="242">
                  <c:v>20.449999999999701</c:v>
                </c:pt>
                <c:pt idx="243">
                  <c:v>20.459999999999699</c:v>
                </c:pt>
                <c:pt idx="244">
                  <c:v>20.4699999999997</c:v>
                </c:pt>
                <c:pt idx="245">
                  <c:v>20.479999999999698</c:v>
                </c:pt>
                <c:pt idx="246">
                  <c:v>20.4899999999997</c:v>
                </c:pt>
                <c:pt idx="247">
                  <c:v>20.499999999999702</c:v>
                </c:pt>
                <c:pt idx="248">
                  <c:v>20.5099999999997</c:v>
                </c:pt>
                <c:pt idx="249">
                  <c:v>20.519999999999701</c:v>
                </c:pt>
                <c:pt idx="250">
                  <c:v>20.529999999999699</c:v>
                </c:pt>
                <c:pt idx="251">
                  <c:v>20.539999999999701</c:v>
                </c:pt>
                <c:pt idx="252">
                  <c:v>20.549999999999699</c:v>
                </c:pt>
                <c:pt idx="253">
                  <c:v>20.5599999999997</c:v>
                </c:pt>
                <c:pt idx="254">
                  <c:v>20.569999999999698</c:v>
                </c:pt>
                <c:pt idx="255">
                  <c:v>20.5799999999997</c:v>
                </c:pt>
                <c:pt idx="256">
                  <c:v>20.589999999999701</c:v>
                </c:pt>
                <c:pt idx="257">
                  <c:v>20.599999999999699</c:v>
                </c:pt>
                <c:pt idx="258">
                  <c:v>20.609999999999701</c:v>
                </c:pt>
                <c:pt idx="259">
                  <c:v>20.619999999999699</c:v>
                </c:pt>
                <c:pt idx="260">
                  <c:v>20.629999999999701</c:v>
                </c:pt>
                <c:pt idx="261">
                  <c:v>20.639999999999699</c:v>
                </c:pt>
                <c:pt idx="262">
                  <c:v>20.6499999999997</c:v>
                </c:pt>
                <c:pt idx="263">
                  <c:v>20.659999999999702</c:v>
                </c:pt>
                <c:pt idx="264">
                  <c:v>20.6699999999997</c:v>
                </c:pt>
                <c:pt idx="265">
                  <c:v>20.679999999999701</c:v>
                </c:pt>
                <c:pt idx="266">
                  <c:v>20.689999999999699</c:v>
                </c:pt>
                <c:pt idx="267">
                  <c:v>20.699999999999701</c:v>
                </c:pt>
              </c:numCache>
            </c:numRef>
          </c:xVal>
          <c:yVal>
            <c:numRef>
              <c:f>Wertetabelle!$N$2:$N$269</c:f>
              <c:numCache>
                <c:formatCode>General</c:formatCode>
                <c:ptCount val="2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7C1-4B19-AE48-1DF812A9C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38912"/>
        <c:axId val="379516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Wertetabelle!$B$6:$B$8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18.2</c:v>
                      </c:pt>
                      <c:pt idx="1">
                        <c:v>18.8</c:v>
                      </c:pt>
                      <c:pt idx="2">
                        <c:v>19.400000000000002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Wertetabelle!$C$6:$C$8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 formatCode="0.000">
                        <c:v>-3.3000000000000083</c:v>
                      </c:pt>
                      <c:pt idx="1">
                        <c:v>0</c:v>
                      </c:pt>
                      <c:pt idx="2" formatCode="0.000">
                        <c:v>3.3000000000000083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7-C7C1-4B19-AE48-1DF812A9CDE0}"/>
                  </c:ext>
                </c:extLst>
              </c15:ser>
            </c15:filteredScatterSeries>
            <c15:filteredScatterSeries>
              <c15:ser>
                <c:idx val="2"/>
                <c:order val="3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Wertetabelle!$B$9:$B$11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22</c:v>
                      </c:pt>
                      <c:pt idx="1">
                        <c:v>22.599999999999998</c:v>
                      </c:pt>
                      <c:pt idx="2">
                        <c:v>21.4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Wertetabelle!$C$9:$C$11</c15:sqref>
                        </c15:formulaRef>
                      </c:ext>
                    </c:extLst>
                    <c:numCache>
                      <c:formatCode>0.000</c:formatCode>
                      <c:ptCount val="3"/>
                      <c:pt idx="0" formatCode="General">
                        <c:v>0</c:v>
                      </c:pt>
                      <c:pt idx="1">
                        <c:v>3.2999999999999887</c:v>
                      </c:pt>
                      <c:pt idx="2">
                        <c:v>-3.3000000000000083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7C1-4B19-AE48-1DF812A9CDE0}"/>
                  </c:ext>
                </c:extLst>
              </c15:ser>
            </c15:filteredScatterSeries>
          </c:ext>
        </c:extLst>
      </c:scatterChart>
      <c:valAx>
        <c:axId val="379538912"/>
        <c:scaling>
          <c:orientation val="minMax"/>
          <c:max val="23"/>
          <c:min val="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516608"/>
        <c:crosses val="autoZero"/>
        <c:crossBetween val="midCat"/>
      </c:valAx>
      <c:valAx>
        <c:axId val="3795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53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41564</xdr:colOff>
          <xdr:row>13</xdr:row>
          <xdr:rowOff>108065</xdr:rowOff>
        </xdr:from>
        <xdr:to>
          <xdr:col>11</xdr:col>
          <xdr:colOff>41564</xdr:colOff>
          <xdr:row>13</xdr:row>
          <xdr:rowOff>257695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91440</xdr:colOff>
          <xdr:row>8</xdr:row>
          <xdr:rowOff>108065</xdr:rowOff>
        </xdr:from>
        <xdr:to>
          <xdr:col>30</xdr:col>
          <xdr:colOff>91440</xdr:colOff>
          <xdr:row>8</xdr:row>
          <xdr:rowOff>249382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91440</xdr:colOff>
          <xdr:row>8</xdr:row>
          <xdr:rowOff>108065</xdr:rowOff>
        </xdr:from>
        <xdr:to>
          <xdr:col>30</xdr:col>
          <xdr:colOff>91440</xdr:colOff>
          <xdr:row>8</xdr:row>
          <xdr:rowOff>249382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91440</xdr:colOff>
          <xdr:row>8</xdr:row>
          <xdr:rowOff>108065</xdr:rowOff>
        </xdr:from>
        <xdr:to>
          <xdr:col>30</xdr:col>
          <xdr:colOff>91440</xdr:colOff>
          <xdr:row>8</xdr:row>
          <xdr:rowOff>249382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8313</xdr:colOff>
          <xdr:row>23</xdr:row>
          <xdr:rowOff>116378</xdr:rowOff>
        </xdr:from>
        <xdr:to>
          <xdr:col>8</xdr:col>
          <xdr:colOff>8313</xdr:colOff>
          <xdr:row>24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8313</xdr:colOff>
          <xdr:row>23</xdr:row>
          <xdr:rowOff>116378</xdr:rowOff>
        </xdr:from>
        <xdr:to>
          <xdr:col>8</xdr:col>
          <xdr:colOff>8313</xdr:colOff>
          <xdr:row>24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8313</xdr:colOff>
          <xdr:row>23</xdr:row>
          <xdr:rowOff>116378</xdr:rowOff>
        </xdr:from>
        <xdr:to>
          <xdr:col>8</xdr:col>
          <xdr:colOff>8313</xdr:colOff>
          <xdr:row>24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23</xdr:row>
          <xdr:rowOff>116378</xdr:rowOff>
        </xdr:from>
        <xdr:to>
          <xdr:col>22</xdr:col>
          <xdr:colOff>49876</xdr:colOff>
          <xdr:row>24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23</xdr:row>
          <xdr:rowOff>116378</xdr:rowOff>
        </xdr:from>
        <xdr:to>
          <xdr:col>22</xdr:col>
          <xdr:colOff>49876</xdr:colOff>
          <xdr:row>24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49876</xdr:colOff>
          <xdr:row>23</xdr:row>
          <xdr:rowOff>116378</xdr:rowOff>
        </xdr:from>
        <xdr:to>
          <xdr:col>22</xdr:col>
          <xdr:colOff>49876</xdr:colOff>
          <xdr:row>24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8313</xdr:colOff>
          <xdr:row>23</xdr:row>
          <xdr:rowOff>116378</xdr:rowOff>
        </xdr:from>
        <xdr:to>
          <xdr:col>20</xdr:col>
          <xdr:colOff>8313</xdr:colOff>
          <xdr:row>24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8313</xdr:colOff>
          <xdr:row>23</xdr:row>
          <xdr:rowOff>116378</xdr:rowOff>
        </xdr:from>
        <xdr:to>
          <xdr:col>20</xdr:col>
          <xdr:colOff>8313</xdr:colOff>
          <xdr:row>24</xdr:row>
          <xdr:rowOff>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8313</xdr:colOff>
          <xdr:row>23</xdr:row>
          <xdr:rowOff>116378</xdr:rowOff>
        </xdr:from>
        <xdr:to>
          <xdr:col>20</xdr:col>
          <xdr:colOff>8313</xdr:colOff>
          <xdr:row>24</xdr:row>
          <xdr:rowOff>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78798</xdr:colOff>
      <xdr:row>34</xdr:row>
      <xdr:rowOff>212913</xdr:rowOff>
    </xdr:from>
    <xdr:to>
      <xdr:col>51</xdr:col>
      <xdr:colOff>251980</xdr:colOff>
      <xdr:row>60</xdr:row>
      <xdr:rowOff>134471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866</xdr:colOff>
      <xdr:row>9</xdr:row>
      <xdr:rowOff>13854</xdr:rowOff>
    </xdr:from>
    <xdr:to>
      <xdr:col>51</xdr:col>
      <xdr:colOff>266699</xdr:colOff>
      <xdr:row>19</xdr:row>
      <xdr:rowOff>1732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181552</xdr:colOff>
      <xdr:row>40</xdr:row>
      <xdr:rowOff>92360</xdr:rowOff>
    </xdr:from>
    <xdr:to>
      <xdr:col>43</xdr:col>
      <xdr:colOff>103920</xdr:colOff>
      <xdr:row>45</xdr:row>
      <xdr:rowOff>61811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8432762">
          <a:off x="12828982" y="11251987"/>
          <a:ext cx="1330166" cy="238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Q(U)-Obergrenze</a:t>
          </a:r>
        </a:p>
      </xdr:txBody>
    </xdr:sp>
    <xdr:clientData/>
  </xdr:twoCellAnchor>
  <xdr:twoCellAnchor>
    <xdr:from>
      <xdr:col>12</xdr:col>
      <xdr:colOff>110761</xdr:colOff>
      <xdr:row>39</xdr:row>
      <xdr:rowOff>171517</xdr:rowOff>
    </xdr:from>
    <xdr:to>
      <xdr:col>13</xdr:col>
      <xdr:colOff>44015</xdr:colOff>
      <xdr:row>44</xdr:row>
      <xdr:rowOff>160873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18315377">
          <a:off x="3348425" y="11063511"/>
          <a:ext cx="1350070" cy="248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Q(U)-Untergrenze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4" name="Check Box 1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5" name="Check Box 2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41564</xdr:colOff>
          <xdr:row>13</xdr:row>
          <xdr:rowOff>108065</xdr:rowOff>
        </xdr:from>
        <xdr:to>
          <xdr:col>15</xdr:col>
          <xdr:colOff>41564</xdr:colOff>
          <xdr:row>13</xdr:row>
          <xdr:rowOff>257695</xdr:rowOff>
        </xdr:to>
        <xdr:sp macro="" textlink="">
          <xdr:nvSpPr>
            <xdr:cNvPr id="8286" name="Check Box 3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268940</xdr:colOff>
      <xdr:row>6</xdr:row>
      <xdr:rowOff>11206</xdr:rowOff>
    </xdr:from>
    <xdr:to>
      <xdr:col>54</xdr:col>
      <xdr:colOff>44823</xdr:colOff>
      <xdr:row>7</xdr:row>
      <xdr:rowOff>235324</xdr:rowOff>
    </xdr:to>
    <xdr:sp macro="[0]!Start_timer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957175" y="1624853"/>
          <a:ext cx="1165413" cy="49305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START</a:t>
          </a:r>
        </a:p>
      </xdr:txBody>
    </xdr:sp>
    <xdr:clientData/>
  </xdr:twoCellAnchor>
  <xdr:twoCellAnchor>
    <xdr:from>
      <xdr:col>54</xdr:col>
      <xdr:colOff>213343</xdr:colOff>
      <xdr:row>6</xdr:row>
      <xdr:rowOff>18102</xdr:rowOff>
    </xdr:from>
    <xdr:to>
      <xdr:col>55</xdr:col>
      <xdr:colOff>706403</xdr:colOff>
      <xdr:row>7</xdr:row>
      <xdr:rowOff>242220</xdr:rowOff>
    </xdr:to>
    <xdr:sp macro="[0]!Stop_timer" textlink="">
      <xdr:nvSpPr>
        <xdr:cNvPr id="28" name="Rechteck: abgerundete Eck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7291108" y="1631749"/>
          <a:ext cx="1165413" cy="493059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STOP</a:t>
          </a:r>
        </a:p>
      </xdr:txBody>
    </xdr:sp>
    <xdr:clientData/>
  </xdr:twoCellAnchor>
  <xdr:twoCellAnchor>
    <xdr:from>
      <xdr:col>56</xdr:col>
      <xdr:colOff>76716</xdr:colOff>
      <xdr:row>6</xdr:row>
      <xdr:rowOff>12067</xdr:rowOff>
    </xdr:from>
    <xdr:to>
      <xdr:col>57</xdr:col>
      <xdr:colOff>614599</xdr:colOff>
      <xdr:row>7</xdr:row>
      <xdr:rowOff>231013</xdr:rowOff>
    </xdr:to>
    <xdr:sp macro="[0]!Reset_timer" textlink="">
      <xdr:nvSpPr>
        <xdr:cNvPr id="29" name="Rechteck: abgerundete Eck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8892254" y="1594682"/>
          <a:ext cx="1167999" cy="482716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RESET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165214</xdr:rowOff>
    </xdr:from>
    <xdr:to>
      <xdr:col>15</xdr:col>
      <xdr:colOff>200025</xdr:colOff>
      <xdr:row>37</xdr:row>
      <xdr:rowOff>69274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453324</xdr:colOff>
      <xdr:row>8</xdr:row>
      <xdr:rowOff>108066</xdr:rowOff>
    </xdr:from>
    <xdr:to>
      <xdr:col>25</xdr:col>
      <xdr:colOff>10142</xdr:colOff>
      <xdr:row>25</xdr:row>
      <xdr:rowOff>168366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45128" y="1620982"/>
          <a:ext cx="7453909" cy="33604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407669</xdr:colOff>
      <xdr:row>6</xdr:row>
      <xdr:rowOff>15240</xdr:rowOff>
    </xdr:from>
    <xdr:to>
      <xdr:col>22</xdr:col>
      <xdr:colOff>746759</xdr:colOff>
      <xdr:row>29</xdr:row>
      <xdr:rowOff>11429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gensoner, Markus" id="{DA5A7C20-B9FE-468D-88AF-B7A04C399636}" userId="Wagensoner, Markus" providerId="None"/>
  <person displayName="Bock, Carsten" id="{F3401E7C-7FDE-4475-B15A-F511D2500193}" userId="S::C3906@eon.com::993ca637-6628-4172-9810-d53b94c9f72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" dT="2026-04-28T13:48:16.83" personId="{F3401E7C-7FDE-4475-B15A-F511D2500193}" id="{5A6324E2-5F88-42EF-9852-FBD55A6A5869}">
    <text>Eintrag, sofern für den P-Q-Selbsttest ein Q&lt;0,33*Pinst von der Netzführung vorgegeben wird</text>
  </threadedComment>
  <threadedComment ref="V7" dT="2026-04-28T13:55:03.86" personId="{F3401E7C-7FDE-4475-B15A-F511D2500193}" id="{3DDE967C-B3E6-4CA4-B7F8-8EE260BF2912}">
    <text>Betrag</text>
  </threadedComment>
  <threadedComment ref="BB11" dT="2022-09-27T11:02:50.31" personId="{DA5A7C20-B9FE-468D-88AF-B7A04C399636}" id="{A9C7EE6B-5C7D-4B5D-9106-E1A94AC1F10B}">
    <text>(0,33 %/s bis 0,66 %/s von Pinst)</text>
  </threadedComment>
  <threadedComment ref="BE26" dT="2022-10-11T08:55:51.30" personId="{DA5A7C20-B9FE-468D-88AF-B7A04C399636}" id="{E46A777C-A78F-43AB-8A38-91B11EE08028}">
    <text>max. 2% bei ≥ 0,3 MVA, sonst max.  4% Abweichung bei Blindleistungsregelung, gesonderte Überprüfung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9-23T07:59:47.28" personId="{DA5A7C20-B9FE-468D-88AF-B7A04C399636}" id="{81521D4B-119B-4A39-8255-93EF17E8998B}">
    <text>blaue Linie Links</text>
  </threadedComment>
  <threadedComment ref="M1" dT="2022-09-23T07:59:01.20" personId="{DA5A7C20-B9FE-468D-88AF-B7A04C399636}" id="{CB56DB8A-6970-4450-A9A5-07649A1F2A74}">
    <text>Blaue Linie Rechts</text>
  </threadedComment>
  <threadedComment ref="Q1" dT="2022-09-23T07:59:01.20" personId="{DA5A7C20-B9FE-468D-88AF-B7A04C399636}" id="{0EC41C64-1FAC-40C5-9447-B86859B21C99}">
    <text>Blaue Linie Rechts</text>
  </threadedComment>
  <threadedComment ref="A2" dT="2022-09-22T10:46:36.46" personId="{DA5A7C20-B9FE-468D-88AF-B7A04C399636}" id="{6E463F80-1FB5-463D-9291-257EEA38A3F7}">
    <text>x-Werte der Kennlinien für die Knickpunkte im 20 kV Netz 
(siehe TAB S. 51)</text>
  </threadedComment>
  <threadedComment ref="A6" dT="2022-09-22T09:39:30.45" personId="{DA5A7C20-B9FE-468D-88AF-B7A04C399636}" id="{8836300F-F388-4193-8026-85017F9AD93C}">
    <text>Region 21,6 bzw. 21,8 kV
(autom. aus Protokoll_neu generiert)</text>
  </threadedComment>
  <threadedComment ref="A7" dT="2022-09-22T10:50:02.87" personId="{DA5A7C20-B9FE-468D-88AF-B7A04C399636}" id="{11DB429F-EB07-485A-A9B3-8D3721170DEA}">
    <text>Begrenzung der Blindleistung nach oben und unten VDE S. 51</text>
  </threadedComment>
  <threadedComment ref="A10" dT="2022-09-22T10:48:04.84" personId="{DA5A7C20-B9FE-468D-88AF-B7A04C399636}" id="{E2D499C3-8CFA-4774-8D7A-62822A3730C0}">
    <text>Knickpunkte der Kennlinien im 20 kV Netz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0" dT="2022-09-22T11:53:15.04" personId="{DA5A7C20-B9FE-468D-88AF-B7A04C399636}" id="{7FFB52C7-72A3-4B67-88C0-E13186DD3511}">
    <text>U-Wert nach der Regelung</text>
  </threadedComment>
  <threadedComment ref="C20" dT="2022-09-22T11:54:33.81" personId="{DA5A7C20-B9FE-468D-88AF-B7A04C399636}" id="{0E634C02-CCA3-4288-B047-FDB1BEAC037A}">
    <text>zugehörige Blindleistungswerte werden aus Spalten E-J gesucht, in Abhängigkeit der Spannung nach der Regelung</text>
  </threadedComment>
  <threadedComment ref="A27" dT="2022-09-22T11:53:03.53" personId="{DA5A7C20-B9FE-468D-88AF-B7A04C399636}" id="{AF389EF0-CF02-46EC-B1D5-0F9FD1457591}">
    <text>U-Wert vor der Regelung</text>
  </threadedComment>
  <threadedComment ref="C27" dT="2022-09-22T11:54:48.11" personId="{DA5A7C20-B9FE-468D-88AF-B7A04C399636}" id="{4BCD7D85-8C14-4802-885A-1482C6F2D4FA}">
    <text>zugehörige Blindleistungswerte werden aus Spalten E-J gesucht, in Abhängigkeit der Spannung vor der Regelung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microsoft.com/office/2017/10/relationships/threadedComment" Target="../threadedComments/threadedComment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BV74"/>
  <sheetViews>
    <sheetView tabSelected="1" showWhiteSpace="0" view="pageLayout" zoomScale="70" zoomScaleNormal="85" zoomScaleSheetLayoutView="55" zoomScalePageLayoutView="70" workbookViewId="0">
      <selection activeCell="E26" sqref="E26:H26"/>
    </sheetView>
  </sheetViews>
  <sheetFormatPr baseColWidth="10" defaultRowHeight="20.95" customHeight="1" x14ac:dyDescent="0.3"/>
  <cols>
    <col min="1" max="40" width="4.33203125" customWidth="1"/>
    <col min="41" max="41" width="3.5546875" customWidth="1"/>
    <col min="42" max="52" width="4.33203125" customWidth="1"/>
    <col min="53" max="53" width="6.5546875" hidden="1" customWidth="1"/>
    <col min="54" max="54" width="12.88671875" hidden="1" customWidth="1"/>
    <col min="55" max="55" width="9.33203125" hidden="1" customWidth="1"/>
    <col min="56" max="56" width="11.33203125" hidden="1" customWidth="1"/>
    <col min="57" max="57" width="8.88671875" hidden="1" customWidth="1"/>
    <col min="58" max="58" width="23.33203125" hidden="1" customWidth="1"/>
    <col min="59" max="59" width="14.6640625" hidden="1" customWidth="1"/>
    <col min="60" max="60" width="14" hidden="1" customWidth="1"/>
    <col min="61" max="61" width="7" hidden="1" customWidth="1"/>
    <col min="62" max="62" width="8.6640625" hidden="1" customWidth="1"/>
    <col min="63" max="63" width="50.109375" hidden="1" customWidth="1"/>
    <col min="64" max="64" width="88.77734375" hidden="1" customWidth="1"/>
    <col min="65" max="70" width="4.33203125" hidden="1" customWidth="1"/>
    <col min="71" max="74" width="4.33203125" customWidth="1"/>
    <col min="75" max="80" width="11.44140625" customWidth="1"/>
    <col min="81" max="85" width="4.33203125" customWidth="1"/>
    <col min="86" max="99" width="11.44140625" customWidth="1"/>
  </cols>
  <sheetData>
    <row r="1" spans="1:64" ht="20.9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2"/>
      <c r="BB1" s="32"/>
      <c r="BC1" s="32"/>
      <c r="BD1" s="32"/>
      <c r="BE1" s="32"/>
      <c r="BF1" s="32"/>
      <c r="BH1" t="s">
        <v>135</v>
      </c>
      <c r="BI1" t="s">
        <v>139</v>
      </c>
    </row>
    <row r="2" spans="1:64" ht="20.95" customHeight="1" x14ac:dyDescent="0.3">
      <c r="A2" s="8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2"/>
      <c r="BB2" s="32"/>
      <c r="BC2" s="32"/>
      <c r="BD2" s="32"/>
      <c r="BE2" s="32"/>
      <c r="BF2" s="32"/>
      <c r="BH2" t="s">
        <v>136</v>
      </c>
      <c r="BI2" s="53"/>
    </row>
    <row r="3" spans="1:64" ht="20.95" customHeight="1" x14ac:dyDescent="0.3">
      <c r="A3" s="58" t="s">
        <v>11</v>
      </c>
      <c r="B3" s="60"/>
      <c r="C3" s="60"/>
      <c r="D3" s="59"/>
      <c r="E3" s="102"/>
      <c r="F3" s="103"/>
      <c r="G3" s="103"/>
      <c r="H3" s="103"/>
      <c r="I3" s="103"/>
      <c r="J3" s="103"/>
      <c r="K3" s="103"/>
      <c r="L3" s="104"/>
      <c r="M3" s="58" t="s">
        <v>12</v>
      </c>
      <c r="N3" s="60"/>
      <c r="O3" s="60"/>
      <c r="P3" s="59"/>
      <c r="Q3" s="102"/>
      <c r="R3" s="103"/>
      <c r="S3" s="103"/>
      <c r="T3" s="103"/>
      <c r="U3" s="103"/>
      <c r="V3" s="103"/>
      <c r="W3" s="103"/>
      <c r="X3" s="104"/>
      <c r="Y3" s="58" t="s">
        <v>155</v>
      </c>
      <c r="Z3" s="60"/>
      <c r="AA3" s="60"/>
      <c r="AB3" s="59"/>
      <c r="AC3" s="102"/>
      <c r="AD3" s="103"/>
      <c r="AE3" s="103"/>
      <c r="AF3" s="103"/>
      <c r="AG3" s="103"/>
      <c r="AH3" s="103"/>
      <c r="AI3" s="103"/>
      <c r="AJ3" s="104"/>
      <c r="AK3" s="3"/>
      <c r="AL3" s="13"/>
      <c r="AM3" s="3"/>
      <c r="AN3" s="3"/>
      <c r="AO3" s="3"/>
      <c r="AQ3" s="13"/>
      <c r="AR3" s="3"/>
      <c r="AS3" s="3"/>
      <c r="AT3" s="3"/>
      <c r="AU3" s="13"/>
      <c r="AV3" s="3"/>
      <c r="AW3" s="3"/>
      <c r="AX3" s="3"/>
      <c r="AY3" s="3"/>
      <c r="AZ3" s="3"/>
      <c r="BA3" s="33"/>
      <c r="BB3" s="33"/>
      <c r="BC3" s="33"/>
      <c r="BD3" s="33"/>
      <c r="BE3" s="33"/>
      <c r="BF3" s="33"/>
      <c r="BH3" t="s">
        <v>137</v>
      </c>
      <c r="BI3" s="53"/>
    </row>
    <row r="4" spans="1:64" s="1" customFormat="1" ht="20.95" customHeight="1" x14ac:dyDescent="0.3">
      <c r="A4" s="176" t="s">
        <v>13</v>
      </c>
      <c r="B4" s="177"/>
      <c r="C4" s="177"/>
      <c r="D4" s="178"/>
      <c r="E4" s="102"/>
      <c r="F4" s="103"/>
      <c r="G4" s="103"/>
      <c r="H4" s="103"/>
      <c r="I4" s="103"/>
      <c r="J4" s="103"/>
      <c r="K4" s="103"/>
      <c r="L4" s="104"/>
      <c r="M4" s="58" t="s">
        <v>14</v>
      </c>
      <c r="N4" s="60"/>
      <c r="O4" s="60"/>
      <c r="P4" s="59"/>
      <c r="Q4" s="168" t="s">
        <v>22</v>
      </c>
      <c r="R4" s="169"/>
      <c r="S4" s="169"/>
      <c r="T4" s="169"/>
      <c r="U4" s="169"/>
      <c r="V4" s="169"/>
      <c r="W4" s="169"/>
      <c r="X4" s="170"/>
      <c r="Y4" s="176" t="s">
        <v>156</v>
      </c>
      <c r="Z4" s="177"/>
      <c r="AA4" s="177"/>
      <c r="AB4" s="178"/>
      <c r="AC4" s="179"/>
      <c r="AD4" s="180"/>
      <c r="AE4" s="180"/>
      <c r="AF4" s="180"/>
      <c r="AG4" s="180"/>
      <c r="AH4" s="180"/>
      <c r="AI4" s="180"/>
      <c r="AJ4" s="18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3"/>
      <c r="BB4" s="75">
        <f>BI4</f>
        <v>0</v>
      </c>
      <c r="BC4" s="75"/>
      <c r="BD4" s="75"/>
      <c r="BE4" s="33"/>
      <c r="BF4" s="33"/>
      <c r="BH4" t="s">
        <v>138</v>
      </c>
      <c r="BI4" s="1">
        <f>BI3-BI2</f>
        <v>0</v>
      </c>
    </row>
    <row r="5" spans="1:64" s="1" customFormat="1" ht="20.95" customHeight="1" x14ac:dyDescent="0.3">
      <c r="A5" s="176" t="s">
        <v>7</v>
      </c>
      <c r="B5" s="177"/>
      <c r="C5" s="177"/>
      <c r="D5" s="178"/>
      <c r="E5" s="102" t="s">
        <v>16</v>
      </c>
      <c r="F5" s="103"/>
      <c r="G5" s="103"/>
      <c r="H5" s="103"/>
      <c r="I5" s="103"/>
      <c r="J5" s="103"/>
      <c r="K5" s="103"/>
      <c r="L5" s="104"/>
      <c r="M5" s="176" t="s">
        <v>24</v>
      </c>
      <c r="N5" s="177"/>
      <c r="O5" s="177"/>
      <c r="P5" s="178"/>
      <c r="Q5" s="182">
        <v>10</v>
      </c>
      <c r="R5" s="183"/>
      <c r="S5" s="183"/>
      <c r="T5" s="183"/>
      <c r="U5" s="183"/>
      <c r="V5" s="183"/>
      <c r="W5" s="174" t="s">
        <v>0</v>
      </c>
      <c r="X5" s="175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W5" s="3"/>
      <c r="AX5" s="3"/>
      <c r="AY5" s="3"/>
    </row>
    <row r="6" spans="1:64" s="1" customFormat="1" ht="20.95" customHeight="1" x14ac:dyDescent="0.3">
      <c r="A6" s="3"/>
      <c r="B6" s="3"/>
      <c r="C6" s="3"/>
      <c r="D6" s="3"/>
      <c r="E6" s="3"/>
      <c r="F6" s="3"/>
      <c r="G6" s="3"/>
      <c r="H6" s="3"/>
      <c r="I6" s="3"/>
      <c r="J6" s="65"/>
      <c r="K6" s="3"/>
      <c r="L6" s="3"/>
      <c r="M6" s="172" t="s">
        <v>154</v>
      </c>
      <c r="N6" s="172"/>
      <c r="O6" s="172"/>
      <c r="P6" s="172"/>
      <c r="Q6" s="182">
        <v>10</v>
      </c>
      <c r="R6" s="183"/>
      <c r="S6" s="183"/>
      <c r="T6" s="183"/>
      <c r="U6" s="183"/>
      <c r="V6" s="183"/>
      <c r="W6" s="194" t="s">
        <v>143</v>
      </c>
      <c r="X6" s="195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W6" s="3"/>
      <c r="AX6" s="3"/>
      <c r="AY6" s="3"/>
      <c r="AZ6" s="3"/>
      <c r="BA6" s="33"/>
      <c r="BB6" s="33"/>
      <c r="BC6" s="33"/>
      <c r="BD6" s="33"/>
      <c r="BE6" s="33"/>
      <c r="BF6" s="33"/>
    </row>
    <row r="7" spans="1:64" s="1" customFormat="1" ht="20.9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78" t="s">
        <v>157</v>
      </c>
      <c r="N7" s="78"/>
      <c r="O7" s="78"/>
      <c r="P7" s="78"/>
      <c r="Q7" s="78"/>
      <c r="R7" s="78"/>
      <c r="S7" s="78"/>
      <c r="T7" s="78"/>
      <c r="U7" s="78"/>
      <c r="V7" s="179"/>
      <c r="W7" s="180"/>
      <c r="X7" s="181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3"/>
      <c r="BB7" s="49"/>
      <c r="BC7" s="33"/>
      <c r="BD7" s="33"/>
      <c r="BE7" s="33"/>
      <c r="BF7" s="33"/>
    </row>
    <row r="8" spans="1:64" ht="20.9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3"/>
      <c r="BB8" s="33"/>
      <c r="BC8" s="33"/>
      <c r="BD8" s="33"/>
      <c r="BE8" s="33"/>
      <c r="BF8" s="33"/>
    </row>
    <row r="9" spans="1:64" s="1" customFormat="1" ht="20.95" customHeight="1" x14ac:dyDescent="0.3">
      <c r="A9" s="61" t="s">
        <v>148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3"/>
      <c r="BB9" s="33"/>
      <c r="BC9" s="33"/>
      <c r="BD9" s="33"/>
      <c r="BE9" s="33"/>
      <c r="BF9" s="33"/>
    </row>
    <row r="10" spans="1:64" s="1" customFormat="1" ht="20.95" customHeight="1" x14ac:dyDescent="0.3">
      <c r="A10" s="158" t="s">
        <v>6</v>
      </c>
      <c r="B10" s="159"/>
      <c r="C10" s="159"/>
      <c r="D10" s="160"/>
      <c r="E10" s="158" t="s">
        <v>28</v>
      </c>
      <c r="F10" s="159"/>
      <c r="G10" s="159"/>
      <c r="H10" s="160"/>
      <c r="I10" s="158" t="s">
        <v>27</v>
      </c>
      <c r="J10" s="159"/>
      <c r="K10" s="159"/>
      <c r="L10" s="159"/>
      <c r="M10" s="159"/>
      <c r="N10" s="159"/>
      <c r="O10" s="159"/>
      <c r="P10" s="160"/>
      <c r="Q10" s="158" t="s">
        <v>120</v>
      </c>
      <c r="R10" s="159"/>
      <c r="S10" s="159"/>
      <c r="T10" s="159"/>
      <c r="U10" s="159"/>
      <c r="V10" s="159"/>
      <c r="W10" s="159"/>
      <c r="X10" s="160"/>
      <c r="Y10" s="158" t="s">
        <v>25</v>
      </c>
      <c r="Z10" s="159"/>
      <c r="AA10" s="159"/>
      <c r="AB10" s="159"/>
      <c r="AC10" s="159"/>
      <c r="AD10" s="159"/>
      <c r="AE10" s="159"/>
      <c r="AF10" s="160"/>
      <c r="AG10" s="173" t="s">
        <v>15</v>
      </c>
      <c r="AH10" s="173"/>
      <c r="AI10" s="173"/>
      <c r="AJ10" s="173"/>
      <c r="AK10" s="173"/>
      <c r="AL10" s="173"/>
      <c r="AM10" s="173"/>
      <c r="AN10" s="17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3"/>
      <c r="BB10" s="203"/>
      <c r="BC10" s="203"/>
      <c r="BD10" s="203"/>
      <c r="BE10" s="33"/>
      <c r="BF10" s="33"/>
    </row>
    <row r="11" spans="1:64" s="1" customFormat="1" ht="20.95" customHeight="1" thickBot="1" x14ac:dyDescent="0.35">
      <c r="A11" s="161"/>
      <c r="B11" s="162"/>
      <c r="C11" s="162"/>
      <c r="D11" s="163"/>
      <c r="E11" s="161"/>
      <c r="F11" s="162"/>
      <c r="G11" s="162"/>
      <c r="H11" s="163"/>
      <c r="I11" s="161"/>
      <c r="J11" s="162"/>
      <c r="K11" s="162"/>
      <c r="L11" s="162"/>
      <c r="M11" s="162"/>
      <c r="N11" s="162"/>
      <c r="O11" s="162"/>
      <c r="P11" s="163"/>
      <c r="Q11" s="161"/>
      <c r="R11" s="162"/>
      <c r="S11" s="162"/>
      <c r="T11" s="162"/>
      <c r="U11" s="162"/>
      <c r="V11" s="162"/>
      <c r="W11" s="162"/>
      <c r="X11" s="163"/>
      <c r="Y11" s="161"/>
      <c r="Z11" s="162"/>
      <c r="AA11" s="162"/>
      <c r="AB11" s="162"/>
      <c r="AC11" s="162"/>
      <c r="AD11" s="162"/>
      <c r="AE11" s="162"/>
      <c r="AF11" s="163"/>
      <c r="AG11" s="173"/>
      <c r="AH11" s="173"/>
      <c r="AI11" s="173"/>
      <c r="AJ11" s="173"/>
      <c r="AK11" s="173"/>
      <c r="AL11" s="173"/>
      <c r="AM11" s="173"/>
      <c r="AN11" s="17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3"/>
      <c r="BB11" s="203" t="s">
        <v>119</v>
      </c>
      <c r="BC11" s="203"/>
      <c r="BD11" s="203"/>
      <c r="BE11" s="33"/>
      <c r="BF11" s="33"/>
    </row>
    <row r="12" spans="1:64" s="1" customFormat="1" ht="20.95" customHeight="1" thickBot="1" x14ac:dyDescent="0.35">
      <c r="A12" s="171" t="s">
        <v>133</v>
      </c>
      <c r="B12" s="171"/>
      <c r="C12" s="171"/>
      <c r="D12" s="171"/>
      <c r="E12" s="171" t="s">
        <v>127</v>
      </c>
      <c r="F12" s="171"/>
      <c r="G12" s="171"/>
      <c r="H12" s="171"/>
      <c r="I12" s="171" t="s">
        <v>128</v>
      </c>
      <c r="J12" s="171"/>
      <c r="K12" s="171"/>
      <c r="L12" s="171"/>
      <c r="M12" s="171" t="s">
        <v>129</v>
      </c>
      <c r="N12" s="171"/>
      <c r="O12" s="171"/>
      <c r="P12" s="171"/>
      <c r="Q12" s="171" t="s">
        <v>128</v>
      </c>
      <c r="R12" s="171"/>
      <c r="S12" s="171"/>
      <c r="T12" s="171"/>
      <c r="U12" s="171" t="s">
        <v>130</v>
      </c>
      <c r="V12" s="171"/>
      <c r="W12" s="171"/>
      <c r="X12" s="171"/>
      <c r="Y12" s="171" t="s">
        <v>131</v>
      </c>
      <c r="Z12" s="171"/>
      <c r="AA12" s="171"/>
      <c r="AB12" s="171"/>
      <c r="AC12" s="143" t="s">
        <v>132</v>
      </c>
      <c r="AD12" s="144"/>
      <c r="AE12" s="144"/>
      <c r="AF12" s="145"/>
      <c r="AG12" s="165" t="s">
        <v>10</v>
      </c>
      <c r="AH12" s="165"/>
      <c r="AI12" s="165"/>
      <c r="AJ12" s="165"/>
      <c r="AK12" s="165"/>
      <c r="AL12" s="165"/>
      <c r="AM12" s="165"/>
      <c r="AN12" s="165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3"/>
      <c r="BB12" s="33"/>
      <c r="BC12" s="34">
        <v>6.6E-3</v>
      </c>
      <c r="BD12" s="35">
        <v>3.3E-3</v>
      </c>
      <c r="BE12" s="33"/>
      <c r="BF12" s="51" t="s">
        <v>48</v>
      </c>
      <c r="BG12" s="30" t="s">
        <v>46</v>
      </c>
      <c r="BH12" s="30" t="s">
        <v>45</v>
      </c>
      <c r="BI12" s="42"/>
      <c r="BJ12" s="26" t="s">
        <v>44</v>
      </c>
      <c r="BK12" s="26" t="s">
        <v>81</v>
      </c>
      <c r="BL12" s="1" t="s">
        <v>79</v>
      </c>
    </row>
    <row r="13" spans="1:64" s="1" customFormat="1" ht="20.95" customHeight="1" thickBot="1" x14ac:dyDescent="0.35">
      <c r="A13" s="77" t="s">
        <v>4</v>
      </c>
      <c r="B13" s="77"/>
      <c r="C13" s="78"/>
      <c r="D13" s="78"/>
      <c r="E13" s="95" t="s">
        <v>10</v>
      </c>
      <c r="F13" s="96"/>
      <c r="G13" s="96"/>
      <c r="H13" s="97"/>
      <c r="I13" s="188"/>
      <c r="J13" s="189"/>
      <c r="K13" s="189"/>
      <c r="L13" s="190"/>
      <c r="M13" s="188"/>
      <c r="N13" s="189"/>
      <c r="O13" s="189"/>
      <c r="P13" s="190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102" t="str">
        <f>IF(OR(I13&gt;0,M13&lt;0),"Vorzeichenkonvention","")</f>
        <v/>
      </c>
      <c r="AH13" s="103"/>
      <c r="AI13" s="103"/>
      <c r="AJ13" s="103"/>
      <c r="AK13" s="103"/>
      <c r="AL13" s="103"/>
      <c r="AM13" s="103"/>
      <c r="AN13" s="10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3"/>
      <c r="BB13" s="33"/>
      <c r="BC13" s="36" t="s">
        <v>117</v>
      </c>
      <c r="BD13" s="37" t="s">
        <v>118</v>
      </c>
      <c r="BE13" s="33"/>
      <c r="BF13" s="50"/>
      <c r="BG13" s="11"/>
      <c r="BH13" s="11"/>
      <c r="BI13" s="6"/>
      <c r="BJ13" s="6"/>
      <c r="BK13" s="6"/>
    </row>
    <row r="14" spans="1:64" s="1" customFormat="1" ht="20.95" customHeight="1" x14ac:dyDescent="0.3">
      <c r="A14" s="196">
        <v>0.6</v>
      </c>
      <c r="B14" s="196"/>
      <c r="C14" s="197"/>
      <c r="D14" s="197"/>
      <c r="E14" s="198">
        <f>-$Q$5*A14</f>
        <v>-6</v>
      </c>
      <c r="F14" s="198"/>
      <c r="G14" s="198"/>
      <c r="H14" s="198"/>
      <c r="I14" s="188">
        <v>-2</v>
      </c>
      <c r="J14" s="189"/>
      <c r="K14" s="189"/>
      <c r="L14" s="190"/>
      <c r="M14" s="188">
        <v>6</v>
      </c>
      <c r="N14" s="189"/>
      <c r="O14" s="189"/>
      <c r="P14" s="190"/>
      <c r="Q14" s="188">
        <v>-1</v>
      </c>
      <c r="R14" s="189"/>
      <c r="S14" s="189"/>
      <c r="T14" s="190"/>
      <c r="U14" s="199">
        <f>Q14/-$Q$5</f>
        <v>0.1</v>
      </c>
      <c r="V14" s="199"/>
      <c r="W14" s="199"/>
      <c r="X14" s="199"/>
      <c r="Y14" s="201">
        <f>IF(U14="","",A14-U14)</f>
        <v>0.5</v>
      </c>
      <c r="Z14" s="201"/>
      <c r="AA14" s="201"/>
      <c r="AB14" s="201"/>
      <c r="AC14" s="200" t="str">
        <f>IF(AND(I14&lt;0,M14&gt;0,U14&lt;0.65,Q14&lt;=0,I14&lt;&gt;"",M14&lt;&gt;"",Q14&lt;&gt;""),"erfolgreich","erfolglos")</f>
        <v>erfolgreich</v>
      </c>
      <c r="AD14" s="200"/>
      <c r="AE14" s="200"/>
      <c r="AF14" s="200"/>
      <c r="AG14" s="102" t="str">
        <f>IF(OR(I14&gt;0,Q14&gt;0),"Vorzeichenkonvention","")</f>
        <v/>
      </c>
      <c r="AH14" s="103"/>
      <c r="AI14" s="103"/>
      <c r="AJ14" s="103"/>
      <c r="AK14" s="103"/>
      <c r="AL14" s="103"/>
      <c r="AM14" s="103"/>
      <c r="AN14" s="104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3"/>
      <c r="BB14" s="38">
        <v>0.6</v>
      </c>
      <c r="BC14" s="44">
        <f>((ABS(I14)-ABS(E14))/(ABS(I14)*$BC$12))/86400</f>
        <v>-3.5072951739618411E-3</v>
      </c>
      <c r="BD14" s="46">
        <f>((ABS(I14)-ABS(E14))/(ABS(I14)*$BD$12))/86400</f>
        <v>-7.0145903479236823E-3</v>
      </c>
      <c r="BE14" s="33"/>
      <c r="BF14" s="50" t="str">
        <f>IF(ISBLANK(Y26),"-",IF(Y26&lt;=Diagram!$F$3+Protokoll!AC26/Protokoll!$B$26*0.6,"Untergrenze",IF(Y26&gt;=Diagram!$F$6+Protokoll!AC26/Protokoll!$B$26*0.6,"Obergrenze","-")))</f>
        <v>-</v>
      </c>
      <c r="BG14" s="11">
        <f>IF($AC$4="Typ B: Q/Pakt",ABS(Q26)*0.3287,$Q$5*0.3287)</f>
        <v>3.2869999999999999</v>
      </c>
      <c r="BH14" s="11">
        <f>IF($AC$4="Typ B: Q/Pakt",ABS(Q26)*-0.3287,$Q$5*-0.3287)</f>
        <v>-3.2869999999999999</v>
      </c>
      <c r="BI14" s="12">
        <f>MIN(IF(Y26&lt;Diagram!$F$4,MAX($B$27,$B$29+(Diagram!$F$4-Y26)/0.6*$B$27),$B$29),IF($AC$4="Typ B: Q/Pakt",-Q26*0.3287,$Q$5*0.3287))</f>
        <v>3.2869999999999999</v>
      </c>
      <c r="BJ14" s="12">
        <f>MAX(IF(Y26&gt;Diagram!$F$5,MIN($B$29,$B$27+(Y26-Diagram!$F$5)/0.6*$B$29),$B$27),IF($AC$4="Typ B: Q/Pakt",Q26*0.3287,$Q$5*0.3287))</f>
        <v>3.2869999999999999</v>
      </c>
      <c r="BK14" s="6">
        <f>IF($AC$4="Typ B: Q/Pakt",MAX(Q26*0.3287,B26),B26)</f>
        <v>-1.6500000000000001</v>
      </c>
      <c r="BL14" s="1" t="s">
        <v>78</v>
      </c>
    </row>
    <row r="15" spans="1:64" s="1" customFormat="1" ht="20.95" customHeight="1" x14ac:dyDescent="0.3">
      <c r="A15" s="77">
        <v>0.3</v>
      </c>
      <c r="B15" s="77"/>
      <c r="C15" s="78"/>
      <c r="D15" s="78"/>
      <c r="E15" s="191">
        <f>-$Q$5*A15</f>
        <v>-3</v>
      </c>
      <c r="F15" s="191"/>
      <c r="G15" s="191"/>
      <c r="H15" s="191"/>
      <c r="I15" s="188"/>
      <c r="J15" s="189"/>
      <c r="K15" s="189"/>
      <c r="L15" s="190"/>
      <c r="M15" s="188"/>
      <c r="N15" s="189"/>
      <c r="O15" s="189"/>
      <c r="P15" s="190"/>
      <c r="Q15" s="188"/>
      <c r="R15" s="189"/>
      <c r="S15" s="189"/>
      <c r="T15" s="190"/>
      <c r="U15" s="192">
        <f>Q15/-$Q$5</f>
        <v>0</v>
      </c>
      <c r="V15" s="192"/>
      <c r="W15" s="192"/>
      <c r="X15" s="192"/>
      <c r="Y15" s="76">
        <f>IF(U15="","",A15-U15)</f>
        <v>0.3</v>
      </c>
      <c r="Z15" s="76"/>
      <c r="AA15" s="76"/>
      <c r="AB15" s="76"/>
      <c r="AC15" s="193" t="str">
        <f>IF(AND(I15&lt;0,M15&gt;0,U15&lt;0.35,Q15&lt;=0,I15&lt;&gt;"",M15&lt;&gt;"",Q15&lt;&gt;""),"erfolgreich","erfolglos")</f>
        <v>erfolglos</v>
      </c>
      <c r="AD15" s="193"/>
      <c r="AE15" s="193"/>
      <c r="AF15" s="193"/>
      <c r="AG15" s="102" t="str">
        <f>IF(OR(I15&gt;0,Q15&gt;0),"Vorzeichenkonvention","")</f>
        <v/>
      </c>
      <c r="AH15" s="103"/>
      <c r="AI15" s="103"/>
      <c r="AJ15" s="103"/>
      <c r="AK15" s="103"/>
      <c r="AL15" s="103"/>
      <c r="AM15" s="103"/>
      <c r="AN15" s="104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3"/>
      <c r="BB15" s="39">
        <v>0.3</v>
      </c>
      <c r="BC15" s="43" t="e">
        <f>((ABS(I15)-ABS(E15))/(ABS(I15)*$BC$12))/86400</f>
        <v>#DIV/0!</v>
      </c>
      <c r="BD15" s="47" t="e">
        <f>((ABS(I15)-ABS(E15))/(ABS(I15)*$BD$12))/86400</f>
        <v>#DIV/0!</v>
      </c>
      <c r="BE15" s="33"/>
      <c r="BF15" s="50" t="str">
        <f>IF(ISBLANK(Y27),"-",IF(Y27&lt;=Diagram!$F$3+Protokoll!AC27/Protokoll!$B$27*0.6,"Untergrenze",IF(Y27&gt;=Diagram!$F$6+Protokoll!AC27/Protokoll!$B$27*0.6,"Obergrenze","-")))</f>
        <v>-</v>
      </c>
      <c r="BG15" s="11">
        <f>IF($AC$4="Typ B: Q/Pakt",ABS(Q27)*0.3287,$Q$5*0.3287)</f>
        <v>3.2869999999999999</v>
      </c>
      <c r="BH15" s="11">
        <f>IF($AC$4="Typ B: Q/Pakt",ABS(Q27)*-0.3287,$Q$5*-0.3287)</f>
        <v>-3.2869999999999999</v>
      </c>
      <c r="BI15" s="12">
        <f>MIN(IF(Y27&lt;Diagram!$F$4,MAX($B$27,$B$29+(Diagram!$F$4-Y27)/0.6*$B$27),$B$29),IF($AC$4="Typ B: Q/Pakt",-Q27*0.3287,$Q$5*0.3287))</f>
        <v>3.2869999999999999</v>
      </c>
      <c r="BJ15" s="12">
        <f>MAX(IF(Y27&gt;Diagram!$F$5,MIN($B$29,$B$27+(Y27-Diagram!$F$5)/0.6*$B$29),$B$27),IF($AC$4="Typ B: Q/Pakt",Q27*0.3287,$Q$5*0.3287))</f>
        <v>3.2869999999999999</v>
      </c>
      <c r="BK15" s="6">
        <f>IF($AC$4="Typ B: Q/Pakt",MAX(Q27*0.3287,B27),B27)</f>
        <v>-3.3000000000000003</v>
      </c>
    </row>
    <row r="16" spans="1:64" s="1" customFormat="1" ht="20.95" customHeight="1" x14ac:dyDescent="0.3">
      <c r="A16" s="196">
        <v>1</v>
      </c>
      <c r="B16" s="196"/>
      <c r="C16" s="197"/>
      <c r="D16" s="197"/>
      <c r="E16" s="208" t="s">
        <v>10</v>
      </c>
      <c r="F16" s="81"/>
      <c r="G16" s="81"/>
      <c r="H16" s="82"/>
      <c r="I16" s="188"/>
      <c r="J16" s="189"/>
      <c r="K16" s="189"/>
      <c r="L16" s="190"/>
      <c r="M16" s="188"/>
      <c r="N16" s="189"/>
      <c r="O16" s="189"/>
      <c r="P16" s="190"/>
      <c r="Q16" s="188"/>
      <c r="R16" s="189"/>
      <c r="S16" s="189"/>
      <c r="T16" s="190"/>
      <c r="U16" s="199">
        <f>Q16/-$Q$5</f>
        <v>0</v>
      </c>
      <c r="V16" s="199"/>
      <c r="W16" s="199"/>
      <c r="X16" s="199"/>
      <c r="Y16" s="184" t="s">
        <v>10</v>
      </c>
      <c r="Z16" s="184"/>
      <c r="AA16" s="184"/>
      <c r="AB16" s="184"/>
      <c r="AC16" s="185" t="str">
        <f>IF(AND(M16&gt;0,Q16&lt;=0,I16&lt;=0,ABS(Q16)&lt;(0.1*M16)+M16,ABS(Q16)&gt;M16-(0.1*M16)),"erfolgreich","erfolglos")</f>
        <v>erfolglos</v>
      </c>
      <c r="AD16" s="186"/>
      <c r="AE16" s="186"/>
      <c r="AF16" s="187"/>
      <c r="AG16" s="102" t="str">
        <f>IF(OR(I16&gt;0,Q16&gt;0),"Vorzeichenkonvention","")</f>
        <v/>
      </c>
      <c r="AH16" s="103"/>
      <c r="AI16" s="103"/>
      <c r="AJ16" s="103"/>
      <c r="AK16" s="103"/>
      <c r="AL16" s="103"/>
      <c r="AM16" s="103"/>
      <c r="AN16" s="104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3"/>
      <c r="BB16" s="39">
        <v>1</v>
      </c>
      <c r="BC16" s="43" t="e">
        <f>((ABS(I13)-ABS(I16))/(ABS(I13)*$BC$12))/86400</f>
        <v>#DIV/0!</v>
      </c>
      <c r="BD16" s="47" t="e">
        <f>((ABS(I13)-ABS(I16))/(ABS(I13)*$BD$12))/86400</f>
        <v>#DIV/0!</v>
      </c>
      <c r="BE16" s="33"/>
      <c r="BF16" s="50" t="str">
        <f>IF(ISBLANK(Y29),"-",IF(Y29&lt;=Diagram!$F$3+Protokoll!AC29/Protokoll!$B$29*0.6,"Untergrenze",IF(Y29&gt;=Diagram!$F$6+Protokoll!AC29/Protokoll!$B$29*0.6,"Obergrenze","-")))</f>
        <v>-</v>
      </c>
      <c r="BG16" s="11">
        <f>IF($AC$4="Typ B: Q/Pakt",ABS(Q29)*0.3287,$Q$5*0.3287)</f>
        <v>3.2869999999999999</v>
      </c>
      <c r="BH16" s="11">
        <f>IF($AC$4="Typ B: Q/Pakt",ABS(Q29)*-0.3287,$Q$5*-0.3287)</f>
        <v>-3.2869999999999999</v>
      </c>
      <c r="BI16" s="12">
        <f>MIN(IF(Y29&lt;Diagram!$F$4,MAX($B$27,$B$29+(Diagram!$F$4-Y29)/0.6*$B$27),$B$29),IF($AC$4="Typ B: Q/Pakt",-Q29*0.3287,$Q$5*0.3287))</f>
        <v>3.2869999999999999</v>
      </c>
      <c r="BJ16" s="12">
        <f>MAX(IF(Y29&gt;Diagram!$F$5,MIN($B$29,$B$27+(Y29-Diagram!$F$5)/0.6*$B$29),$B$27),IF($AC$4="Typ B: Q/Pakt",Q29*0.3287,$Q$5*0.3287))</f>
        <v>3.2869999999999999</v>
      </c>
      <c r="BK16" s="6">
        <f>IF($AC$4="Typ B: Q/Pakt",MIN(-Q29*0.3287,B29),B29)</f>
        <v>3.3000000000000003</v>
      </c>
    </row>
    <row r="17" spans="1:74" s="1" customFormat="1" ht="20.95" customHeight="1" x14ac:dyDescent="0.3">
      <c r="A17" s="77">
        <v>0</v>
      </c>
      <c r="B17" s="77"/>
      <c r="C17" s="78"/>
      <c r="D17" s="78"/>
      <c r="E17" s="191">
        <f>-$Q$5*A17</f>
        <v>0</v>
      </c>
      <c r="F17" s="191"/>
      <c r="G17" s="191"/>
      <c r="H17" s="191"/>
      <c r="I17" s="188"/>
      <c r="J17" s="189"/>
      <c r="K17" s="189"/>
      <c r="L17" s="190"/>
      <c r="M17" s="188"/>
      <c r="N17" s="189"/>
      <c r="O17" s="189"/>
      <c r="P17" s="190"/>
      <c r="Q17" s="188"/>
      <c r="R17" s="189"/>
      <c r="S17" s="189"/>
      <c r="T17" s="190"/>
      <c r="U17" s="192">
        <f>Q17/-$Q$5</f>
        <v>0</v>
      </c>
      <c r="V17" s="192"/>
      <c r="W17" s="192"/>
      <c r="X17" s="192"/>
      <c r="Y17" s="76">
        <f t="shared" ref="Y17" si="0">IF(U17="","",A17-U17)</f>
        <v>0</v>
      </c>
      <c r="Z17" s="76"/>
      <c r="AA17" s="76"/>
      <c r="AB17" s="76"/>
      <c r="AC17" s="193" t="str">
        <f>IF(AND(M17&gt;0,Q17&lt;=0,I17&lt;=0,U17&lt;0.05,I17&lt;&gt;"",M17&lt;&gt;"",Q17&lt;&gt;""),"erfolgreich","erfolglos")</f>
        <v>erfolglos</v>
      </c>
      <c r="AD17" s="193"/>
      <c r="AE17" s="193"/>
      <c r="AF17" s="193"/>
      <c r="AG17" s="102" t="str">
        <f>IF(OR(I17&gt;0,Q17&gt;0),"Vorzeichenkonvention","")</f>
        <v/>
      </c>
      <c r="AH17" s="103"/>
      <c r="AI17" s="103"/>
      <c r="AJ17" s="103"/>
      <c r="AK17" s="103"/>
      <c r="AL17" s="103"/>
      <c r="AM17" s="103"/>
      <c r="AN17" s="10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3"/>
      <c r="BB17" s="39">
        <v>0</v>
      </c>
      <c r="BC17" s="43" t="e">
        <f>((ABS(I13)/(ABS(I13)*$BC$12)))/86400</f>
        <v>#DIV/0!</v>
      </c>
      <c r="BD17" s="47" t="e">
        <f>((ABS(I13))/(ABS(I13)*$BD$12))/86400</f>
        <v>#DIV/0!</v>
      </c>
      <c r="BE17" s="33"/>
      <c r="BF17" s="50" t="str">
        <f>IF(ISBLANK(Y30),"-",IF(Y30&lt;=Diagram!$F$3+Protokoll!AC30/Protokoll!$B$29*0.6,"Untergrenze",IF(Y30&gt;=Diagram!$F$6+Protokoll!AC30/Protokoll!$B$29*0.6,"Obergrenze","-")))</f>
        <v>-</v>
      </c>
      <c r="BG17" s="11">
        <f>IF($AC$4="Typ B: Q/Pakt",ABS(Q30)*0.3287,$Q$5*0.3287)</f>
        <v>3.2869999999999999</v>
      </c>
      <c r="BH17" s="11">
        <f>IF($AC$4="Typ B: Q/Pakt",ABS(Q30)*-0.3287,$Q$5*-0.3287)</f>
        <v>-3.2869999999999999</v>
      </c>
      <c r="BI17" s="12">
        <f>MIN(IF(Y30&lt;Diagram!$F$4,MAX($B$27,$B$29+(Diagram!$F$4-Y30)/0.6*$B$27),$B$29),IF($AC$4="Typ B: Q/Pakt",-Q30*0.3287,$Q$5*0.3287))</f>
        <v>3.2869999999999999</v>
      </c>
      <c r="BJ17" s="12">
        <f>MAX(IF(Y30&gt;Diagram!$F$5,MIN($B$29,$B$27+(Y30-Diagram!$F$5)/0.6*$B$29),$B$27),IF($AC$4="Typ B: Q/Pakt",Q30*0.3287,$Q$5*0.3287))</f>
        <v>3.2869999999999999</v>
      </c>
      <c r="BK17" s="6">
        <f>IF($AC$4="Typ B: Q/Pakt",MIN(-Q30*0.3287,B30),B30)</f>
        <v>1.6500000000000001</v>
      </c>
    </row>
    <row r="18" spans="1:74" s="1" customFormat="1" ht="20.95" customHeight="1" thickBot="1" x14ac:dyDescent="0.35">
      <c r="A18" s="196">
        <v>1</v>
      </c>
      <c r="B18" s="196"/>
      <c r="C18" s="197"/>
      <c r="D18" s="197"/>
      <c r="E18" s="198" t="s">
        <v>10</v>
      </c>
      <c r="F18" s="198"/>
      <c r="G18" s="198"/>
      <c r="H18" s="198"/>
      <c r="I18" s="188"/>
      <c r="J18" s="189"/>
      <c r="K18" s="189"/>
      <c r="L18" s="190"/>
      <c r="M18" s="188"/>
      <c r="N18" s="189"/>
      <c r="O18" s="189"/>
      <c r="P18" s="190"/>
      <c r="Q18" s="188"/>
      <c r="R18" s="189"/>
      <c r="S18" s="189"/>
      <c r="T18" s="190"/>
      <c r="U18" s="199">
        <f>Q18/-$Q$5</f>
        <v>0</v>
      </c>
      <c r="V18" s="199"/>
      <c r="W18" s="199"/>
      <c r="X18" s="199"/>
      <c r="Y18" s="184" t="s">
        <v>10</v>
      </c>
      <c r="Z18" s="184"/>
      <c r="AA18" s="184"/>
      <c r="AB18" s="184"/>
      <c r="AC18" s="185" t="str">
        <f>IF(AND(M18&gt;0,Q18&lt;=0,I18&lt;=0,ABS(Q18)&lt;(0.1*M18)+M18,ABS(Q18)&gt;M18-(0.1*M18)),"erfolgreich","erfolglos")</f>
        <v>erfolglos</v>
      </c>
      <c r="AD18" s="186"/>
      <c r="AE18" s="186"/>
      <c r="AF18" s="187"/>
      <c r="AG18" s="102" t="str">
        <f>IF(OR(I18&gt;0,Q18&gt;0),"Vorzeichenkonvention","")</f>
        <v/>
      </c>
      <c r="AH18" s="103"/>
      <c r="AI18" s="103"/>
      <c r="AJ18" s="103"/>
      <c r="AK18" s="103"/>
      <c r="AL18" s="103"/>
      <c r="AM18" s="103"/>
      <c r="AN18" s="104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3"/>
      <c r="BB18" s="40">
        <v>1</v>
      </c>
      <c r="BC18" s="45" t="e">
        <f>((ABS(I13))/(ABS(I13)*$BC$12))/86400</f>
        <v>#DIV/0!</v>
      </c>
      <c r="BD18" s="48" t="e">
        <f>((ABS(I13))/(ABS(I13)*$BD$12))/86400</f>
        <v>#DIV/0!</v>
      </c>
      <c r="BE18" s="33"/>
      <c r="BF18" s="50" t="str">
        <f>IF(ISBLANK(Y31),"-",IF(Y31&lt;=Diagram!$F$3+Protokoll!AC31/Protokoll!$B$29*0.6,"Untergrenze",IF(Y31&gt;=Diagram!$F$6+Protokoll!AC31/Protokoll!$B$29*0.6,"Obergrenze","-")))</f>
        <v>-</v>
      </c>
      <c r="BG18" s="11">
        <f>IF($AC$4="Typ B: Q/Pakt",ABS(Q31)*0.3287,$Q$5*0.3287)</f>
        <v>3.2869999999999999</v>
      </c>
      <c r="BH18" s="11">
        <f>IF($AC$4="Typ B: Q/Pakt",ABS(Q31)*-0.3287,$Q$5*-0.3287)</f>
        <v>-3.2869999999999999</v>
      </c>
      <c r="BI18" s="12">
        <f>MIN(IF(Y31&lt;Diagram!$F$4,MAX($B$27,$B$29+(Diagram!$F$4-Y31)/0.6*$B$27),$B$29),IF($AC$4="Typ B: Q/Pakt",-Q31*0.3287,$Q$5*0.3287))</f>
        <v>3.2869999999999999</v>
      </c>
      <c r="BJ18" s="12">
        <f>MAX(IF(Y31&gt;Diagram!$F$5,MIN($B$29,$B$27+(Y31-Diagram!$F$5)/0.6*$B$29),$B$27),IF($AC$4="Typ B: Q/Pakt",Q31*0.3287,$Q$5*0.3287))</f>
        <v>3.2869999999999999</v>
      </c>
      <c r="BK18" s="6">
        <f>IF($AC$4="Typ B: Q/Pakt",MIN(-Q31*0.3287,B31),B31)</f>
        <v>0</v>
      </c>
    </row>
    <row r="19" spans="1:74" s="1" customFormat="1" ht="20.95" customHeight="1" x14ac:dyDescent="0.3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7"/>
      <c r="Q19" s="89" t="s">
        <v>49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164" t="str">
        <f>IF(AC14&amp;AC15&amp;AC17&amp;AC16&amp;AC18 ="erfolgreicherfolgreicherfolgreicherfolgreicherfolgreich","erfolgreich","erfolglos")</f>
        <v>erfolglos</v>
      </c>
      <c r="AD19" s="164"/>
      <c r="AE19" s="164"/>
      <c r="AF19" s="164"/>
      <c r="AG19" s="165"/>
      <c r="AH19" s="165"/>
      <c r="AI19" s="165"/>
      <c r="AJ19" s="165"/>
      <c r="AK19" s="165"/>
      <c r="AL19" s="165"/>
      <c r="AM19" s="165"/>
      <c r="AN19" s="165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3"/>
      <c r="BB19" s="202" t="s">
        <v>134</v>
      </c>
      <c r="BC19" s="202"/>
      <c r="BD19" s="202"/>
      <c r="BE19" s="33"/>
      <c r="BF19" s="33"/>
    </row>
    <row r="20" spans="1:74" ht="20.9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2"/>
      <c r="BB20" s="32"/>
      <c r="BC20" s="32"/>
      <c r="BD20" s="32"/>
      <c r="BE20" s="32"/>
      <c r="BF20" s="32"/>
    </row>
    <row r="21" spans="1:74" ht="20.95" customHeight="1" x14ac:dyDescent="0.3">
      <c r="A21" s="61" t="s">
        <v>153</v>
      </c>
      <c r="B21" s="4"/>
      <c r="C21" s="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2"/>
      <c r="BB21" s="32"/>
      <c r="BC21" s="32"/>
      <c r="BD21" s="32"/>
      <c r="BE21" s="32"/>
      <c r="BF21" s="32"/>
      <c r="BM21" s="6"/>
      <c r="BN21" s="6"/>
      <c r="BO21" s="6"/>
      <c r="BP21" s="6"/>
      <c r="BQ21" s="6"/>
      <c r="BR21" s="6"/>
      <c r="BS21" s="6"/>
      <c r="BT21" s="6"/>
      <c r="BU21" s="6"/>
      <c r="BV21" s="6"/>
    </row>
    <row r="22" spans="1:74" ht="20.95" customHeight="1" x14ac:dyDescent="0.3">
      <c r="A22" s="158" t="s">
        <v>6</v>
      </c>
      <c r="B22" s="159"/>
      <c r="C22" s="159"/>
      <c r="D22" s="160"/>
      <c r="E22" s="158" t="s">
        <v>27</v>
      </c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60"/>
      <c r="Q22" s="158" t="s">
        <v>121</v>
      </c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60"/>
      <c r="AK22" s="158" t="s">
        <v>32</v>
      </c>
      <c r="AL22" s="159"/>
      <c r="AM22" s="159"/>
      <c r="AN22" s="159"/>
      <c r="AO22" s="159"/>
      <c r="AP22" s="159"/>
      <c r="AQ22" s="159"/>
      <c r="AR22" s="160"/>
      <c r="AS22" s="158" t="s">
        <v>15</v>
      </c>
      <c r="AT22" s="159"/>
      <c r="AU22" s="159"/>
      <c r="AV22" s="159"/>
      <c r="AW22" s="159"/>
      <c r="AX22" s="159"/>
      <c r="AY22" s="159"/>
      <c r="AZ22" s="160"/>
      <c r="BA22" s="33"/>
      <c r="BB22" s="41"/>
      <c r="BC22" s="32"/>
      <c r="BD22" s="32"/>
      <c r="BE22" s="32"/>
      <c r="BF22" s="32"/>
      <c r="BG22">
        <f>ABS(B26-U26)/BF26</f>
        <v>-3.0303030303031001E-3</v>
      </c>
    </row>
    <row r="23" spans="1:74" ht="20.95" customHeight="1" x14ac:dyDescent="0.3">
      <c r="A23" s="161"/>
      <c r="B23" s="162"/>
      <c r="C23" s="162"/>
      <c r="D23" s="163"/>
      <c r="E23" s="161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3"/>
      <c r="Q23" s="161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  <c r="AK23" s="161"/>
      <c r="AL23" s="162"/>
      <c r="AM23" s="162"/>
      <c r="AN23" s="162"/>
      <c r="AO23" s="162"/>
      <c r="AP23" s="162"/>
      <c r="AQ23" s="162"/>
      <c r="AR23" s="163"/>
      <c r="AS23" s="161"/>
      <c r="AT23" s="162"/>
      <c r="AU23" s="162"/>
      <c r="AV23" s="162"/>
      <c r="AW23" s="162"/>
      <c r="AX23" s="162"/>
      <c r="AY23" s="162"/>
      <c r="AZ23" s="163"/>
      <c r="BA23" s="33"/>
      <c r="BB23" s="32"/>
      <c r="BC23" s="57"/>
      <c r="BD23" s="32"/>
      <c r="BE23" s="32"/>
      <c r="BF23" s="32"/>
    </row>
    <row r="24" spans="1:74" ht="20.95" customHeight="1" x14ac:dyDescent="0.3">
      <c r="A24" s="92" t="s">
        <v>80</v>
      </c>
      <c r="B24" s="93"/>
      <c r="C24" s="93"/>
      <c r="D24" s="94"/>
      <c r="E24" s="92" t="s">
        <v>122</v>
      </c>
      <c r="F24" s="93"/>
      <c r="G24" s="93"/>
      <c r="H24" s="94"/>
      <c r="I24" s="92" t="s">
        <v>124</v>
      </c>
      <c r="J24" s="93"/>
      <c r="K24" s="93"/>
      <c r="L24" s="94"/>
      <c r="M24" s="92" t="s">
        <v>123</v>
      </c>
      <c r="N24" s="93"/>
      <c r="O24" s="93"/>
      <c r="P24" s="94"/>
      <c r="Q24" s="92" t="s">
        <v>122</v>
      </c>
      <c r="R24" s="93"/>
      <c r="S24" s="93"/>
      <c r="T24" s="94"/>
      <c r="U24" s="92" t="s">
        <v>124</v>
      </c>
      <c r="V24" s="93"/>
      <c r="W24" s="93"/>
      <c r="X24" s="94"/>
      <c r="Y24" s="92" t="s">
        <v>123</v>
      </c>
      <c r="Z24" s="93"/>
      <c r="AA24" s="93"/>
      <c r="AB24" s="94"/>
      <c r="AC24" s="143" t="s">
        <v>140</v>
      </c>
      <c r="AD24" s="144"/>
      <c r="AE24" s="144"/>
      <c r="AF24" s="145"/>
      <c r="AG24" s="92" t="s">
        <v>31</v>
      </c>
      <c r="AH24" s="93"/>
      <c r="AI24" s="93"/>
      <c r="AJ24" s="94"/>
      <c r="AK24" s="143" t="s">
        <v>125</v>
      </c>
      <c r="AL24" s="144"/>
      <c r="AM24" s="144"/>
      <c r="AN24" s="145"/>
      <c r="AO24" s="143" t="s">
        <v>126</v>
      </c>
      <c r="AP24" s="144"/>
      <c r="AQ24" s="144"/>
      <c r="AR24" s="145"/>
      <c r="AS24" s="95" t="s">
        <v>10</v>
      </c>
      <c r="AT24" s="96"/>
      <c r="AU24" s="96"/>
      <c r="AV24" s="96"/>
      <c r="AW24" s="96"/>
      <c r="AX24" s="96"/>
      <c r="AY24" s="96"/>
      <c r="AZ24" s="97"/>
      <c r="BA24" s="33"/>
      <c r="BB24" s="41"/>
      <c r="BC24" s="32"/>
      <c r="BD24" s="32"/>
      <c r="BE24" s="32"/>
      <c r="BF24" s="52" t="s">
        <v>85</v>
      </c>
      <c r="BG24" s="16" t="s">
        <v>87</v>
      </c>
      <c r="BH24" s="16" t="s">
        <v>86</v>
      </c>
      <c r="BI24" s="16"/>
      <c r="BM24" s="6"/>
      <c r="BN24" s="6"/>
    </row>
    <row r="25" spans="1:74" s="6" customFormat="1" ht="20.95" customHeight="1" thickBot="1" x14ac:dyDescent="0.35">
      <c r="A25" s="9"/>
      <c r="B25" s="79">
        <v>0</v>
      </c>
      <c r="C25" s="79"/>
      <c r="D25" s="80"/>
      <c r="E25" s="95"/>
      <c r="F25" s="96"/>
      <c r="G25" s="96"/>
      <c r="H25" s="97"/>
      <c r="I25" s="95"/>
      <c r="J25" s="96"/>
      <c r="K25" s="96"/>
      <c r="L25" s="97"/>
      <c r="M25" s="95"/>
      <c r="N25" s="96"/>
      <c r="O25" s="96"/>
      <c r="P25" s="97"/>
      <c r="Q25" s="95"/>
      <c r="R25" s="96"/>
      <c r="S25" s="96"/>
      <c r="T25" s="97"/>
      <c r="U25" s="95"/>
      <c r="V25" s="96"/>
      <c r="W25" s="96"/>
      <c r="X25" s="97"/>
      <c r="Y25" s="95"/>
      <c r="Z25" s="96"/>
      <c r="AA25" s="96"/>
      <c r="AB25" s="97"/>
      <c r="AC25" s="204"/>
      <c r="AD25" s="205"/>
      <c r="AE25" s="205"/>
      <c r="AF25" s="206"/>
      <c r="AG25" s="129" t="s">
        <v>10</v>
      </c>
      <c r="AH25" s="130"/>
      <c r="AI25" s="130"/>
      <c r="AJ25" s="131"/>
      <c r="AK25" s="95"/>
      <c r="AL25" s="96"/>
      <c r="AM25" s="96"/>
      <c r="AN25" s="97"/>
      <c r="AO25" s="95"/>
      <c r="AP25" s="96"/>
      <c r="AQ25" s="96"/>
      <c r="AR25" s="97"/>
      <c r="AS25" s="102" t="str">
        <f>IF(OR(E25&gt;0,M25&lt;0),"Vorzeichenkonvention","")</f>
        <v/>
      </c>
      <c r="AT25" s="103"/>
      <c r="AU25" s="103"/>
      <c r="AV25" s="103"/>
      <c r="AW25" s="103"/>
      <c r="AX25" s="103"/>
      <c r="AY25" s="103"/>
      <c r="AZ25" s="104"/>
      <c r="BA25" s="33"/>
      <c r="BB25" s="56"/>
      <c r="BC25" s="41"/>
      <c r="BD25" s="41"/>
      <c r="BE25" s="41"/>
      <c r="BF25" s="41"/>
    </row>
    <row r="26" spans="1:74" s="6" customFormat="1" ht="20.95" customHeight="1" x14ac:dyDescent="0.3">
      <c r="A26" s="55" t="s">
        <v>43</v>
      </c>
      <c r="B26" s="81">
        <f>IF(V7="",-0.33/2*Q5,-V7/2)</f>
        <v>-1.6500000000000001</v>
      </c>
      <c r="C26" s="81"/>
      <c r="D26" s="82"/>
      <c r="E26" s="83">
        <v>-6</v>
      </c>
      <c r="F26" s="84"/>
      <c r="G26" s="84"/>
      <c r="H26" s="85"/>
      <c r="I26" s="83">
        <v>0</v>
      </c>
      <c r="J26" s="84"/>
      <c r="K26" s="84"/>
      <c r="L26" s="85"/>
      <c r="M26" s="83">
        <v>20</v>
      </c>
      <c r="N26" s="84"/>
      <c r="O26" s="84"/>
      <c r="P26" s="85"/>
      <c r="Q26" s="83">
        <v>-6</v>
      </c>
      <c r="R26" s="84"/>
      <c r="S26" s="84"/>
      <c r="T26" s="85"/>
      <c r="U26" s="83">
        <v>-1.64</v>
      </c>
      <c r="V26" s="84"/>
      <c r="W26" s="84"/>
      <c r="X26" s="85"/>
      <c r="Y26" s="83">
        <v>20</v>
      </c>
      <c r="Z26" s="84"/>
      <c r="AA26" s="84"/>
      <c r="AB26" s="85"/>
      <c r="AC26" s="114">
        <f>IF(Y26&gt;Wertetabelle!$B$11,
              IF(B26&gt;BF26,B26,Protokoll!BF26),
                   IF(AND(Y26&lt;=Wertetabelle!$B$11,Y26&gt;=Wertetabelle!$B$7),
                                   Protokoll!B26,
                                           IF(B26&gt;BF26,BF26,B26)))</f>
        <v>-1.6500000000000001</v>
      </c>
      <c r="AD26" s="115"/>
      <c r="AE26" s="115"/>
      <c r="AF26" s="116"/>
      <c r="AG26" s="83" t="s">
        <v>10</v>
      </c>
      <c r="AH26" s="84"/>
      <c r="AI26" s="84"/>
      <c r="AJ26" s="85"/>
      <c r="AK26" s="152">
        <f>IF(U26="","",ABS((U26-AC26)/Q5))</f>
        <v>1.000000000000023E-3</v>
      </c>
      <c r="AL26" s="153"/>
      <c r="AM26" s="153"/>
      <c r="AN26" s="154"/>
      <c r="AO26" s="105" t="str">
        <f>IF(OR(AG26="Untergrenze",Q26&gt;=0,E26&gt;=0,BE26=FALSE,Q6=""),"erfolglos","erfolgreich")</f>
        <v>erfolgreich</v>
      </c>
      <c r="AP26" s="106"/>
      <c r="AQ26" s="106"/>
      <c r="AR26" s="107"/>
      <c r="AS26" s="102" t="str">
        <f>IF(OR(E26&gt;0,M26&lt;0,Q26&gt;0,Y26&lt;0),"Vorzeichenkonvention","")</f>
        <v/>
      </c>
      <c r="AT26" s="103"/>
      <c r="AU26" s="103"/>
      <c r="AV26" s="103"/>
      <c r="AW26" s="103"/>
      <c r="AX26" s="103"/>
      <c r="AY26" s="103"/>
      <c r="AZ26" s="104"/>
      <c r="BA26" s="33"/>
      <c r="BB26" s="41"/>
      <c r="BC26" s="56"/>
      <c r="BD26" s="41"/>
      <c r="BE26" s="62" t="b">
        <f t="shared" ref="BE26:BE31" si="1">IF(ABS($Q$6)&gt;=0.3,AK26&lt;=0.02,AK26&lt;=0.04)</f>
        <v>1</v>
      </c>
      <c r="BF26" s="66">
        <f>Wertetabelle!D20</f>
        <v>-3.3000000000000003</v>
      </c>
      <c r="BG26" s="17">
        <f>IF(BF26&lt;=AC26,AC26,$BF$26)</f>
        <v>-1.6500000000000001</v>
      </c>
      <c r="BH26" s="17">
        <f t="shared" ref="BH26:BH30" si="2">BG26</f>
        <v>-1.6500000000000001</v>
      </c>
      <c r="BJ26" s="16"/>
      <c r="BK26" s="6" t="s">
        <v>82</v>
      </c>
      <c r="BL26" s="12">
        <f>Wertetabelle!C27</f>
        <v>-3.3000000000000003</v>
      </c>
      <c r="BN26" s="137">
        <f>IF(U26="","",ABS((U26-AC26)/B26))</f>
        <v>6.0606060606062002E-3</v>
      </c>
      <c r="BO26" s="138"/>
      <c r="BP26" s="138"/>
      <c r="BQ26" s="139"/>
    </row>
    <row r="27" spans="1:74" s="6" customFormat="1" ht="20.95" customHeight="1" x14ac:dyDescent="0.3">
      <c r="A27" s="9" t="s">
        <v>43</v>
      </c>
      <c r="B27" s="79">
        <f>IF(V7="",-0.33*Q5,-V7)</f>
        <v>-3.3000000000000003</v>
      </c>
      <c r="C27" s="79"/>
      <c r="D27" s="80"/>
      <c r="E27" s="126">
        <v>-6</v>
      </c>
      <c r="F27" s="127"/>
      <c r="G27" s="127"/>
      <c r="H27" s="128"/>
      <c r="I27" s="129">
        <v>2</v>
      </c>
      <c r="J27" s="130"/>
      <c r="K27" s="130"/>
      <c r="L27" s="131"/>
      <c r="M27" s="98">
        <v>20.2</v>
      </c>
      <c r="N27" s="99"/>
      <c r="O27" s="99"/>
      <c r="P27" s="100"/>
      <c r="Q27" s="126">
        <v>-6</v>
      </c>
      <c r="R27" s="127"/>
      <c r="S27" s="127"/>
      <c r="T27" s="128"/>
      <c r="U27" s="98">
        <v>-3.3</v>
      </c>
      <c r="V27" s="99"/>
      <c r="W27" s="99"/>
      <c r="X27" s="100"/>
      <c r="Y27" s="98">
        <v>20</v>
      </c>
      <c r="Z27" s="99"/>
      <c r="AA27" s="99"/>
      <c r="AB27" s="100"/>
      <c r="AC27" s="108">
        <f>IF(Y27&gt;Wertetabelle!$B$11,
              IF(B27&gt;BF27,B27,Protokoll!BF27),
                   IF(AND(Y27&lt;=Wertetabelle!$B$11,Y27&gt;=Wertetabelle!$B$7),
                                   Protokoll!B27,
                                           IF(B27&gt;BF27,BF27,B27)))</f>
        <v>-3.3000000000000003</v>
      </c>
      <c r="AD27" s="109"/>
      <c r="AE27" s="109"/>
      <c r="AF27" s="110"/>
      <c r="AG27" s="129" t="s">
        <v>10</v>
      </c>
      <c r="AH27" s="130"/>
      <c r="AI27" s="130"/>
      <c r="AJ27" s="131"/>
      <c r="AK27" s="212">
        <f>IF(U27="","",ABS((U27-AC27)/Q5))</f>
        <v>4.4408920985006264E-17</v>
      </c>
      <c r="AL27" s="213"/>
      <c r="AM27" s="213"/>
      <c r="AN27" s="214"/>
      <c r="AO27" s="105" t="str">
        <f>IF(OR(AG27="Untergrenze",Q27&gt;=0,E27&gt;=0,BE27=FALSE,Q6=""),"erfolglos","erfolgreich")</f>
        <v>erfolgreich</v>
      </c>
      <c r="AP27" s="106"/>
      <c r="AQ27" s="106"/>
      <c r="AR27" s="107"/>
      <c r="AS27" s="102" t="str">
        <f>IF(OR(E27&gt;0,M27&lt;0,Q27&gt;0,Y27&lt;0,),"Vorzeichenkonvention","")</f>
        <v/>
      </c>
      <c r="AT27" s="103"/>
      <c r="AU27" s="103"/>
      <c r="AV27" s="103"/>
      <c r="AW27" s="103"/>
      <c r="AX27" s="103"/>
      <c r="AY27" s="103"/>
      <c r="AZ27" s="104"/>
      <c r="BA27" s="33"/>
      <c r="BB27" s="41"/>
      <c r="BC27" s="41"/>
      <c r="BD27" s="41"/>
      <c r="BE27" s="63" t="b">
        <f t="shared" si="1"/>
        <v>1</v>
      </c>
      <c r="BF27" s="66">
        <f>Wertetabelle!D21</f>
        <v>-3.3000000000000003</v>
      </c>
      <c r="BG27" s="17">
        <f>IF(BF27&lt;=AC27,AC27,$BF$27)</f>
        <v>-3.3000000000000003</v>
      </c>
      <c r="BH27" s="17">
        <f t="shared" si="2"/>
        <v>-3.3000000000000003</v>
      </c>
      <c r="BJ27" s="16"/>
      <c r="BK27" s="6" t="s">
        <v>84</v>
      </c>
      <c r="BL27" s="12">
        <f>Wertetabelle!C28</f>
        <v>-3.3000000000000003</v>
      </c>
      <c r="BN27" s="134">
        <f>IF(U27="","",ABS((U27-AC27)/B27))</f>
        <v>1.3457248783335229E-16</v>
      </c>
      <c r="BO27" s="135"/>
      <c r="BP27" s="135"/>
      <c r="BQ27" s="136"/>
      <c r="BS27"/>
    </row>
    <row r="28" spans="1:74" s="6" customFormat="1" ht="20.95" customHeight="1" x14ac:dyDescent="0.3">
      <c r="A28" s="55"/>
      <c r="B28" s="81">
        <v>0</v>
      </c>
      <c r="C28" s="81"/>
      <c r="D28" s="82"/>
      <c r="E28" s="83">
        <v>-6</v>
      </c>
      <c r="F28" s="84"/>
      <c r="G28" s="84"/>
      <c r="H28" s="85"/>
      <c r="I28" s="83">
        <v>-3.3</v>
      </c>
      <c r="J28" s="84"/>
      <c r="K28" s="84"/>
      <c r="L28" s="85"/>
      <c r="M28" s="83">
        <v>20.5</v>
      </c>
      <c r="N28" s="84"/>
      <c r="O28" s="84"/>
      <c r="P28" s="85"/>
      <c r="Q28" s="83">
        <v>-6</v>
      </c>
      <c r="R28" s="84"/>
      <c r="S28" s="84"/>
      <c r="T28" s="85"/>
      <c r="U28" s="83">
        <v>0.1</v>
      </c>
      <c r="V28" s="84"/>
      <c r="W28" s="84"/>
      <c r="X28" s="85"/>
      <c r="Y28" s="86">
        <v>20</v>
      </c>
      <c r="Z28" s="87"/>
      <c r="AA28" s="87"/>
      <c r="AB28" s="88"/>
      <c r="AC28" s="155">
        <v>0</v>
      </c>
      <c r="AD28" s="156"/>
      <c r="AE28" s="156"/>
      <c r="AF28" s="157"/>
      <c r="AG28" s="83" t="s">
        <v>10</v>
      </c>
      <c r="AH28" s="84"/>
      <c r="AI28" s="84"/>
      <c r="AJ28" s="85"/>
      <c r="AK28" s="152">
        <f>IF(U28="","",ABS((U28-AC28)/Q6))</f>
        <v>0.01</v>
      </c>
      <c r="AL28" s="153"/>
      <c r="AM28" s="153"/>
      <c r="AN28" s="154"/>
      <c r="AO28" s="105" t="str">
        <f>IF(OR(AG28="Untergrenze",Q28&gt;=0,E28&gt;=0,BE28=FALSE,Q6=""),"erfolglos","erfolgreich")</f>
        <v>erfolgreich</v>
      </c>
      <c r="AP28" s="106"/>
      <c r="AQ28" s="106"/>
      <c r="AR28" s="107"/>
      <c r="AS28" s="67"/>
      <c r="AT28" s="68"/>
      <c r="AU28" s="68"/>
      <c r="AV28" s="68"/>
      <c r="AW28" s="68"/>
      <c r="AX28" s="68"/>
      <c r="AY28" s="68"/>
      <c r="AZ28" s="69"/>
      <c r="BA28" s="33"/>
      <c r="BB28" s="41"/>
      <c r="BC28" s="41"/>
      <c r="BD28" s="41"/>
      <c r="BE28" s="63" t="b">
        <f t="shared" si="1"/>
        <v>1</v>
      </c>
      <c r="BF28" s="66"/>
      <c r="BG28" s="17"/>
      <c r="BH28" s="17"/>
      <c r="BJ28" s="16"/>
      <c r="BL28" s="12"/>
      <c r="BN28" s="70"/>
      <c r="BO28" s="71"/>
      <c r="BP28" s="71"/>
      <c r="BQ28" s="72"/>
      <c r="BS28"/>
    </row>
    <row r="29" spans="1:74" s="6" customFormat="1" ht="20.95" customHeight="1" x14ac:dyDescent="0.3">
      <c r="A29" s="73" t="s">
        <v>5</v>
      </c>
      <c r="B29" s="210">
        <f>IF(V7="",0.33*Q5,V7)</f>
        <v>3.3000000000000003</v>
      </c>
      <c r="C29" s="210"/>
      <c r="D29" s="211"/>
      <c r="E29" s="126">
        <v>-6</v>
      </c>
      <c r="F29" s="127"/>
      <c r="G29" s="127"/>
      <c r="H29" s="128"/>
      <c r="I29" s="146">
        <v>0</v>
      </c>
      <c r="J29" s="147"/>
      <c r="K29" s="147"/>
      <c r="L29" s="148"/>
      <c r="M29" s="149">
        <v>20</v>
      </c>
      <c r="N29" s="150"/>
      <c r="O29" s="150"/>
      <c r="P29" s="151"/>
      <c r="Q29" s="126">
        <v>-6</v>
      </c>
      <c r="R29" s="127"/>
      <c r="S29" s="127"/>
      <c r="T29" s="128"/>
      <c r="U29" s="146">
        <v>3.3</v>
      </c>
      <c r="V29" s="147"/>
      <c r="W29" s="147"/>
      <c r="X29" s="148"/>
      <c r="Y29" s="149">
        <v>20</v>
      </c>
      <c r="Z29" s="150"/>
      <c r="AA29" s="150"/>
      <c r="AB29" s="151"/>
      <c r="AC29" s="111">
        <f>IF(Y29&gt;Wertetabelle!$B$9,
              IF(B29&gt;BF29,B29,Protokoll!BF29),
                   IF(AND(Y29&lt;=Wertetabelle!$B$9,Y29&gt;=Wertetabelle!$B$8),
                                   Protokoll!B29,
                                           IF(B29&gt;BF29,BF29,B29)))</f>
        <v>3.3000000000000003</v>
      </c>
      <c r="AD29" s="112"/>
      <c r="AE29" s="112"/>
      <c r="AF29" s="113"/>
      <c r="AG29" s="146" t="s">
        <v>10</v>
      </c>
      <c r="AH29" s="147"/>
      <c r="AI29" s="147"/>
      <c r="AJ29" s="148"/>
      <c r="AK29" s="212">
        <f>IF(U29="","",ABS((U29-AC29)/Q5))</f>
        <v>4.4408920985006264E-17</v>
      </c>
      <c r="AL29" s="213"/>
      <c r="AM29" s="213"/>
      <c r="AN29" s="214"/>
      <c r="AO29" s="105" t="str">
        <f>IF(OR(AG29="Obergrenze",Q29&gt;=0,E29&gt;=0,BE29=FALSE,Q6=""),"erfolglos","erfolgreich")</f>
        <v>erfolgreich</v>
      </c>
      <c r="AP29" s="106"/>
      <c r="AQ29" s="106"/>
      <c r="AR29" s="107"/>
      <c r="AS29" s="102" t="str">
        <f>IF(OR(E29&gt;0,M29&lt;0,Q29&gt;0,Y29&lt;0,),"Vorzeichenkonvention","")</f>
        <v/>
      </c>
      <c r="AT29" s="103"/>
      <c r="AU29" s="103"/>
      <c r="AV29" s="103"/>
      <c r="AW29" s="103"/>
      <c r="AX29" s="103"/>
      <c r="AY29" s="103"/>
      <c r="AZ29" s="104"/>
      <c r="BA29" s="33"/>
      <c r="BB29" s="41"/>
      <c r="BC29" s="54"/>
      <c r="BD29" s="54"/>
      <c r="BE29" s="63" t="b">
        <f t="shared" si="1"/>
        <v>1</v>
      </c>
      <c r="BF29" s="66">
        <f>Wertetabelle!D22</f>
        <v>3.3000000000000003</v>
      </c>
      <c r="BG29" s="16">
        <f>IF(BF29&gt;=AC29,AC29,$BF$29)</f>
        <v>3.3000000000000003</v>
      </c>
      <c r="BH29" s="17">
        <f t="shared" si="2"/>
        <v>3.3000000000000003</v>
      </c>
      <c r="BJ29" s="16"/>
      <c r="BK29" s="6" t="s">
        <v>83</v>
      </c>
      <c r="BL29" s="12">
        <f>Wertetabelle!C29</f>
        <v>3.3000000000000003</v>
      </c>
      <c r="BN29" s="137">
        <f>IF(U29="","",ABS((U29-AC29)/B29))</f>
        <v>1.3457248783335229E-16</v>
      </c>
      <c r="BO29" s="138"/>
      <c r="BP29" s="138"/>
      <c r="BQ29" s="139"/>
    </row>
    <row r="30" spans="1:74" s="6" customFormat="1" ht="20.95" customHeight="1" thickBot="1" x14ac:dyDescent="0.35">
      <c r="A30" s="55" t="s">
        <v>5</v>
      </c>
      <c r="B30" s="81">
        <f>IF(V7="",0.33/2*Q5,V7/2)</f>
        <v>1.6500000000000001</v>
      </c>
      <c r="C30" s="81"/>
      <c r="D30" s="82"/>
      <c r="E30" s="123">
        <v>-6</v>
      </c>
      <c r="F30" s="124"/>
      <c r="G30" s="124"/>
      <c r="H30" s="125"/>
      <c r="I30" s="83">
        <v>3.3</v>
      </c>
      <c r="J30" s="84"/>
      <c r="K30" s="84"/>
      <c r="L30" s="85"/>
      <c r="M30" s="86">
        <v>20.3</v>
      </c>
      <c r="N30" s="87"/>
      <c r="O30" s="87"/>
      <c r="P30" s="88"/>
      <c r="Q30" s="123">
        <v>-6</v>
      </c>
      <c r="R30" s="124"/>
      <c r="S30" s="124"/>
      <c r="T30" s="125"/>
      <c r="U30" s="83">
        <v>1.6</v>
      </c>
      <c r="V30" s="84"/>
      <c r="W30" s="84"/>
      <c r="X30" s="85"/>
      <c r="Y30" s="86">
        <v>20</v>
      </c>
      <c r="Z30" s="87"/>
      <c r="AA30" s="87"/>
      <c r="AB30" s="88"/>
      <c r="AC30" s="114">
        <f>IF(Y30&gt;Wertetabelle!$B$9,
              IF(B30&gt;BF30,B30,Protokoll!BF30),
                   IF(AND(Y30&lt;=Wertetabelle!$B$9,Y30&gt;=Wertetabelle!$B$8),
                                   Protokoll!B30,
                                           IF(B30&gt;BF30,BF30,B30)))</f>
        <v>1.6500000000000001</v>
      </c>
      <c r="AD30" s="115"/>
      <c r="AE30" s="115"/>
      <c r="AF30" s="116"/>
      <c r="AG30" s="83" t="s">
        <v>10</v>
      </c>
      <c r="AH30" s="84"/>
      <c r="AI30" s="84"/>
      <c r="AJ30" s="85"/>
      <c r="AK30" s="152">
        <f>IF(U30="","",ABS((U30-AC30)/Q6))</f>
        <v>5.0000000000000044E-3</v>
      </c>
      <c r="AL30" s="153"/>
      <c r="AM30" s="153"/>
      <c r="AN30" s="154"/>
      <c r="AO30" s="105" t="str">
        <f>IF(OR(AG30="Obergrenze",Q30&gt;=0,E30&gt;=0,BE30=FALSE,Q6=""),"erfolglos","erfolgreich")</f>
        <v>erfolgreich</v>
      </c>
      <c r="AP30" s="106"/>
      <c r="AQ30" s="106"/>
      <c r="AR30" s="107"/>
      <c r="AS30" s="102" t="str">
        <f>IF(OR(E30&gt;0,M30&lt;0,Q30&gt;0,Y30&lt;0,),"Vorzeichenkonvention","")</f>
        <v/>
      </c>
      <c r="AT30" s="103"/>
      <c r="AU30" s="103"/>
      <c r="AV30" s="103"/>
      <c r="AW30" s="103"/>
      <c r="AX30" s="103"/>
      <c r="AY30" s="103"/>
      <c r="AZ30" s="104"/>
      <c r="BA30" s="33"/>
      <c r="BB30" s="41"/>
      <c r="BC30" s="54"/>
      <c r="BD30" s="54"/>
      <c r="BE30" s="64" t="b">
        <f t="shared" si="1"/>
        <v>1</v>
      </c>
      <c r="BF30" s="66">
        <f>Wertetabelle!D23</f>
        <v>3.3000000000000003</v>
      </c>
      <c r="BG30" s="16">
        <f>IF(BF30&gt;=AC30,AC30,$BF$30)</f>
        <v>1.6500000000000001</v>
      </c>
      <c r="BH30" s="17">
        <f t="shared" si="2"/>
        <v>1.6500000000000001</v>
      </c>
      <c r="BJ30" s="16"/>
      <c r="BL30" s="12">
        <f>Wertetabelle!C30</f>
        <v>3.3000000000000003</v>
      </c>
      <c r="BN30" s="134">
        <f>IF(U30="","",ABS((U30-AC30)/B30))</f>
        <v>3.0303030303030328E-2</v>
      </c>
      <c r="BO30" s="135"/>
      <c r="BP30" s="135"/>
      <c r="BQ30" s="136"/>
    </row>
    <row r="31" spans="1:74" s="6" customFormat="1" ht="20.95" customHeight="1" x14ac:dyDescent="0.3">
      <c r="A31" s="9"/>
      <c r="B31" s="79">
        <v>0</v>
      </c>
      <c r="C31" s="79"/>
      <c r="D31" s="80"/>
      <c r="E31" s="102">
        <v>-6</v>
      </c>
      <c r="F31" s="103"/>
      <c r="G31" s="103"/>
      <c r="H31" s="104"/>
      <c r="I31" s="117">
        <v>1.6</v>
      </c>
      <c r="J31" s="118"/>
      <c r="K31" s="118"/>
      <c r="L31" s="119"/>
      <c r="M31" s="120">
        <v>20.100000000000001</v>
      </c>
      <c r="N31" s="121"/>
      <c r="O31" s="121"/>
      <c r="P31" s="122"/>
      <c r="Q31" s="102">
        <v>-6</v>
      </c>
      <c r="R31" s="103"/>
      <c r="S31" s="103"/>
      <c r="T31" s="104"/>
      <c r="U31" s="117">
        <v>0</v>
      </c>
      <c r="V31" s="118"/>
      <c r="W31" s="118"/>
      <c r="X31" s="119"/>
      <c r="Y31" s="120">
        <v>20</v>
      </c>
      <c r="Z31" s="121"/>
      <c r="AA31" s="121"/>
      <c r="AB31" s="122"/>
      <c r="AC31" s="207">
        <v>0</v>
      </c>
      <c r="AD31" s="79"/>
      <c r="AE31" s="79"/>
      <c r="AF31" s="80"/>
      <c r="AG31" s="117" t="s">
        <v>10</v>
      </c>
      <c r="AH31" s="118"/>
      <c r="AI31" s="118"/>
      <c r="AJ31" s="119"/>
      <c r="AK31" s="140">
        <f>IF(U31="","",ABS(U31)/ABS(Q5))</f>
        <v>0</v>
      </c>
      <c r="AL31" s="141"/>
      <c r="AM31" s="141"/>
      <c r="AN31" s="142"/>
      <c r="AO31" s="105" t="str">
        <f>IF(OR(AG31="Untergrenze",AG31="Obergrenze",Q31&gt;=0,E31&gt;=0,BE31=FALSE,Q6=""),"erfolglos","erfolgreich")</f>
        <v>erfolgreich</v>
      </c>
      <c r="AP31" s="106"/>
      <c r="AQ31" s="106"/>
      <c r="AR31" s="107"/>
      <c r="AS31" s="102" t="str">
        <f>IF(OR(E31&gt;0,M31&lt;0,Q31&gt;0,Y31&lt;0),"Vorzeichenkonvention","")</f>
        <v/>
      </c>
      <c r="AT31" s="103"/>
      <c r="AU31" s="103"/>
      <c r="AV31" s="103"/>
      <c r="AW31" s="103"/>
      <c r="AX31" s="103"/>
      <c r="AY31" s="103"/>
      <c r="AZ31" s="104"/>
      <c r="BA31" s="33"/>
      <c r="BB31" s="41"/>
      <c r="BC31" s="41"/>
      <c r="BD31" s="41"/>
      <c r="BE31" s="41" t="b">
        <f t="shared" si="1"/>
        <v>1</v>
      </c>
      <c r="BF31" s="41"/>
      <c r="BG31"/>
      <c r="BH31"/>
      <c r="BI31"/>
      <c r="BL31" s="16"/>
    </row>
    <row r="32" spans="1:74" ht="20.95" customHeight="1" x14ac:dyDescent="0.3">
      <c r="A32" s="166"/>
      <c r="B32" s="166"/>
      <c r="C32" s="166"/>
      <c r="D32" s="166"/>
      <c r="E32" s="166"/>
      <c r="F32" s="166"/>
      <c r="G32" s="166"/>
      <c r="H32" s="166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166"/>
      <c r="Z32" s="166"/>
      <c r="AA32" s="166"/>
      <c r="AB32" s="167"/>
      <c r="AC32" s="89" t="s">
        <v>92</v>
      </c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1"/>
      <c r="AO32" s="217" t="str">
        <f>IF(AO26&amp;AO27&amp;AO29&amp;AO30&amp;AO31 ="erfolgreicherfolgreicherfolgreicherfolgreicherfolgreich","erfolgreich","erfolglos")</f>
        <v>erfolgreich</v>
      </c>
      <c r="AP32" s="218"/>
      <c r="AQ32" s="218"/>
      <c r="AR32" s="219"/>
      <c r="AS32" s="102"/>
      <c r="AT32" s="103"/>
      <c r="AU32" s="103"/>
      <c r="AV32" s="103"/>
      <c r="AW32" s="103"/>
      <c r="AX32" s="103"/>
      <c r="AY32" s="103"/>
      <c r="AZ32" s="104"/>
      <c r="BA32" s="33"/>
      <c r="BB32" s="32"/>
      <c r="BC32" s="32"/>
      <c r="BD32" s="32"/>
      <c r="BE32" s="32"/>
      <c r="BF32" s="50"/>
    </row>
    <row r="33" spans="1:59" ht="20.95" customHeight="1" x14ac:dyDescent="0.3">
      <c r="A33" s="10"/>
      <c r="B33" s="5"/>
      <c r="C33" s="5"/>
      <c r="D33" s="5"/>
      <c r="E33" s="5"/>
      <c r="F33" s="5"/>
      <c r="G33" s="5"/>
      <c r="H33" s="5"/>
      <c r="I33" s="132"/>
      <c r="J33" s="132"/>
      <c r="K33" s="132"/>
      <c r="L33" s="132"/>
      <c r="M33" s="133"/>
      <c r="N33" s="133"/>
      <c r="O33" s="133"/>
      <c r="P33" s="133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2"/>
      <c r="BB33" s="32"/>
      <c r="BC33" s="32"/>
      <c r="BD33" s="32"/>
      <c r="BE33" s="32"/>
      <c r="BF33" s="32"/>
      <c r="BG33" s="32" t="str">
        <f>IF(AND(AG26="Obergrenze",AK26&lt;=0.04),"erfolgreich","erfolglos")</f>
        <v>erfolglos</v>
      </c>
    </row>
    <row r="34" spans="1:59" ht="20.95" customHeight="1" x14ac:dyDescent="0.3">
      <c r="A34" s="13" t="s">
        <v>114</v>
      </c>
      <c r="B34" s="13"/>
      <c r="C34" s="13"/>
      <c r="D34" s="13"/>
      <c r="E34" s="13"/>
      <c r="F34" s="13"/>
      <c r="G34" s="13"/>
      <c r="H34" s="13"/>
      <c r="I34" s="13"/>
      <c r="K34" s="13" t="s">
        <v>47</v>
      </c>
      <c r="M34" s="13"/>
      <c r="N34" s="13"/>
      <c r="O34" s="13" t="s">
        <v>94</v>
      </c>
      <c r="Q34" s="13" t="s">
        <v>115</v>
      </c>
      <c r="R34" s="13"/>
      <c r="X34" s="13" t="s">
        <v>145</v>
      </c>
      <c r="Y34" s="13"/>
      <c r="AA34" s="13"/>
      <c r="AB34" s="13"/>
      <c r="AD34" s="13"/>
      <c r="AE34" s="13"/>
      <c r="AF34" s="13"/>
      <c r="AG34" s="13"/>
      <c r="AH34" s="13"/>
      <c r="AI34" s="13"/>
      <c r="AJ34" s="13"/>
      <c r="AK34" s="13" t="s">
        <v>144</v>
      </c>
      <c r="AL34" s="13"/>
      <c r="AN34" s="13"/>
      <c r="AO34" s="13" t="s">
        <v>147</v>
      </c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32"/>
      <c r="BB34" s="32"/>
      <c r="BC34" s="32"/>
      <c r="BD34" s="32"/>
      <c r="BE34" s="32"/>
      <c r="BF34" s="32"/>
      <c r="BG34" s="32" t="str">
        <f>IF(AND(AG27="Obergrenze",BN27&gt;=0.04),"erfolgreich","erfolglos")</f>
        <v>erfolglos</v>
      </c>
    </row>
    <row r="35" spans="1:59" ht="20.9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32"/>
      <c r="BB35" s="32"/>
      <c r="BC35" s="32"/>
      <c r="BD35" s="32"/>
      <c r="BE35" s="32"/>
      <c r="BF35" s="32"/>
    </row>
    <row r="36" spans="1:59" ht="20.9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32"/>
      <c r="BB36" s="32"/>
      <c r="BC36" s="32"/>
      <c r="BD36" s="32"/>
      <c r="BE36" s="32"/>
      <c r="BF36" s="32"/>
    </row>
    <row r="37" spans="1:59" ht="20.9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2"/>
      <c r="BB37" s="32"/>
      <c r="BC37" s="32"/>
      <c r="BD37" s="32"/>
      <c r="BE37" s="32"/>
      <c r="BF37" s="32"/>
    </row>
    <row r="38" spans="1:59" ht="20.9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2"/>
      <c r="BB38" s="32"/>
      <c r="BC38" s="32"/>
      <c r="BD38" s="32"/>
      <c r="BE38" s="32"/>
      <c r="BF38" s="32"/>
    </row>
    <row r="39" spans="1:59" ht="20.9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2"/>
      <c r="BB39" s="32"/>
      <c r="BC39" s="32"/>
      <c r="BD39" s="32"/>
      <c r="BE39" s="32"/>
      <c r="BF39" s="32"/>
    </row>
    <row r="40" spans="1:59" ht="20.9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2"/>
      <c r="BB40" s="32"/>
      <c r="BC40" s="32"/>
      <c r="BD40" s="32"/>
      <c r="BE40" s="32"/>
      <c r="BF40" s="32"/>
    </row>
    <row r="41" spans="1:59" ht="20.9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2"/>
      <c r="BB41" s="32"/>
      <c r="BC41" s="32"/>
      <c r="BD41" s="32"/>
      <c r="BE41" s="32"/>
      <c r="BF41" s="32"/>
    </row>
    <row r="42" spans="1:59" ht="20.9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2"/>
      <c r="BB42" s="32"/>
      <c r="BC42" s="32"/>
      <c r="BD42" s="32"/>
      <c r="BE42" s="32"/>
      <c r="BF42" s="32"/>
    </row>
    <row r="43" spans="1:59" ht="20.9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2"/>
      <c r="BB43" s="32"/>
      <c r="BC43" s="32"/>
      <c r="BD43" s="32"/>
      <c r="BE43" s="32"/>
      <c r="BF43" s="32"/>
    </row>
    <row r="44" spans="1:59" ht="20.9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2"/>
      <c r="BB44" s="32"/>
      <c r="BC44" s="32"/>
      <c r="BD44" s="32"/>
      <c r="BE44" s="32"/>
      <c r="BF44" s="32"/>
    </row>
    <row r="45" spans="1:59" ht="20.9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2"/>
      <c r="BB45" s="32"/>
      <c r="BC45" s="32"/>
      <c r="BD45" s="32"/>
      <c r="BE45" s="32"/>
      <c r="BF45" s="32"/>
    </row>
    <row r="46" spans="1:59" ht="20.9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2"/>
      <c r="BB46" s="32"/>
      <c r="BC46" s="32"/>
      <c r="BD46" s="32"/>
      <c r="BE46" s="32"/>
      <c r="BF46" s="32"/>
    </row>
    <row r="47" spans="1:59" ht="20.9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2"/>
      <c r="BB47" s="32"/>
      <c r="BC47" s="32"/>
      <c r="BD47" s="32"/>
      <c r="BE47" s="32"/>
      <c r="BF47" s="32"/>
    </row>
    <row r="48" spans="1:59" ht="20.9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2"/>
      <c r="BB48" s="32"/>
      <c r="BC48" s="32"/>
      <c r="BD48" s="32"/>
      <c r="BE48" s="32"/>
      <c r="BF48" s="32"/>
    </row>
    <row r="49" spans="1:58" ht="20.9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2"/>
      <c r="BB49" s="32"/>
      <c r="BC49" s="32"/>
      <c r="BD49" s="32"/>
      <c r="BE49" s="32"/>
      <c r="BF49" s="32"/>
    </row>
    <row r="50" spans="1:58" ht="20.9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2"/>
      <c r="BB50" s="32"/>
      <c r="BC50" s="32"/>
      <c r="BD50" s="32"/>
      <c r="BE50" s="32"/>
      <c r="BF50" s="32"/>
    </row>
    <row r="51" spans="1:58" ht="20.9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2"/>
      <c r="BB51" s="32"/>
      <c r="BC51" s="32"/>
      <c r="BD51" s="32"/>
      <c r="BE51" s="32"/>
      <c r="BF51" s="32"/>
    </row>
    <row r="52" spans="1:58" ht="20.9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2"/>
      <c r="BB52" s="32"/>
      <c r="BC52" s="32"/>
      <c r="BD52" s="32"/>
      <c r="BE52" s="32"/>
      <c r="BF52" s="32"/>
    </row>
    <row r="53" spans="1:58" ht="20.9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2"/>
      <c r="BB53" s="32"/>
      <c r="BC53" s="32"/>
      <c r="BD53" s="32"/>
      <c r="BE53" s="32"/>
      <c r="BF53" s="32"/>
    </row>
    <row r="54" spans="1:58" ht="20.9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2"/>
      <c r="BB54" s="32"/>
      <c r="BC54" s="32"/>
      <c r="BD54" s="32"/>
      <c r="BE54" s="32"/>
      <c r="BF54" s="32"/>
    </row>
    <row r="55" spans="1:58" ht="20.9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2"/>
      <c r="BB55" s="32"/>
      <c r="BC55" s="32"/>
      <c r="BD55" s="32"/>
      <c r="BE55" s="32"/>
      <c r="BF55" s="32"/>
    </row>
    <row r="56" spans="1:58" ht="20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2"/>
      <c r="BB56" s="32"/>
      <c r="BC56" s="32"/>
      <c r="BD56" s="32"/>
      <c r="BE56" s="32"/>
      <c r="BF56" s="32"/>
    </row>
    <row r="57" spans="1:58" ht="20.9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2"/>
      <c r="BB57" s="32"/>
      <c r="BC57" s="32"/>
      <c r="BD57" s="32"/>
      <c r="BE57" s="32"/>
      <c r="BF57" s="32"/>
    </row>
    <row r="58" spans="1:58" ht="20.9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2"/>
      <c r="BB58" s="32"/>
      <c r="BC58" s="32"/>
      <c r="BD58" s="32"/>
      <c r="BE58" s="32"/>
      <c r="BF58" s="32"/>
    </row>
    <row r="59" spans="1:58" ht="20.9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2"/>
      <c r="BB59" s="32"/>
      <c r="BC59" s="32"/>
      <c r="BD59" s="32"/>
      <c r="BE59" s="32"/>
      <c r="BF59" s="32"/>
    </row>
    <row r="60" spans="1:58" ht="20.9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2"/>
      <c r="BB60" s="32"/>
      <c r="BC60" s="32"/>
      <c r="BD60" s="32"/>
      <c r="BE60" s="32"/>
      <c r="BF60" s="32"/>
    </row>
    <row r="61" spans="1:58" ht="20.9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2"/>
      <c r="BB61" s="32"/>
      <c r="BC61" s="32"/>
      <c r="BD61" s="32"/>
      <c r="BE61" s="32"/>
      <c r="BF61" s="32"/>
    </row>
    <row r="62" spans="1:58" ht="20.9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2"/>
      <c r="BB62" s="32"/>
      <c r="BC62" s="32"/>
      <c r="BD62" s="32"/>
      <c r="BE62" s="32"/>
      <c r="BF62" s="32"/>
    </row>
    <row r="63" spans="1:58" ht="20.95" customHeight="1" x14ac:dyDescent="0.3">
      <c r="A63" s="4" t="s">
        <v>52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2"/>
      <c r="BB63" s="32"/>
      <c r="BC63" s="32"/>
      <c r="BD63" s="32"/>
      <c r="BE63" s="32"/>
      <c r="BF63" s="32"/>
    </row>
    <row r="64" spans="1:58" ht="20.95" customHeight="1" x14ac:dyDescent="0.3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32"/>
      <c r="BB64" s="32"/>
      <c r="BC64" s="32"/>
      <c r="BD64" s="32"/>
      <c r="BE64" s="32"/>
      <c r="BF64" s="32"/>
    </row>
    <row r="65" spans="1:58" ht="20.95" customHeight="1" x14ac:dyDescent="0.3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32"/>
      <c r="BB65" s="32"/>
      <c r="BC65" s="32"/>
      <c r="BD65" s="32"/>
      <c r="BE65" s="32"/>
      <c r="BF65" s="32"/>
    </row>
    <row r="66" spans="1:58" ht="20.95" customHeight="1" x14ac:dyDescent="0.3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32"/>
      <c r="BB66" s="32"/>
      <c r="BC66" s="32"/>
      <c r="BD66" s="32"/>
      <c r="BE66" s="32"/>
      <c r="BF66" s="32"/>
    </row>
    <row r="67" spans="1:58" ht="20.95" customHeight="1" x14ac:dyDescent="0.3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32"/>
      <c r="BB67" s="32"/>
      <c r="BC67" s="32"/>
      <c r="BD67" s="32"/>
      <c r="BE67" s="32"/>
      <c r="BF67" s="32"/>
    </row>
    <row r="68" spans="1:58" ht="20.95" customHeight="1" x14ac:dyDescent="0.3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32"/>
      <c r="BB68" s="32"/>
      <c r="BC68" s="32"/>
      <c r="BD68" s="32"/>
      <c r="BE68" s="32"/>
      <c r="BF68" s="32"/>
    </row>
    <row r="69" spans="1:58" s="1" customFormat="1" ht="20.95" customHeight="1" x14ac:dyDescent="0.3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33"/>
      <c r="BB69" s="33"/>
      <c r="BC69" s="33"/>
      <c r="BD69" s="33"/>
      <c r="BE69" s="33"/>
      <c r="BF69" s="33"/>
    </row>
    <row r="70" spans="1:58" s="1" customFormat="1" ht="20.95" customHeight="1" x14ac:dyDescent="0.3">
      <c r="A70" s="78" t="s">
        <v>2</v>
      </c>
      <c r="B70" s="78"/>
      <c r="C70" s="78"/>
      <c r="D70" s="78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78" t="s">
        <v>1</v>
      </c>
      <c r="AO70" s="78"/>
      <c r="AP70" s="78"/>
      <c r="AQ70" s="78"/>
      <c r="AR70" s="78"/>
      <c r="AS70" s="216"/>
      <c r="AT70" s="216"/>
      <c r="AU70" s="216"/>
      <c r="AV70" s="216"/>
      <c r="AW70" s="216"/>
      <c r="AX70" s="216"/>
      <c r="AY70" s="216"/>
      <c r="AZ70" s="216"/>
      <c r="BA70" s="33"/>
      <c r="BB70" s="33"/>
      <c r="BC70" s="33"/>
      <c r="BD70" s="33"/>
      <c r="BE70" s="33"/>
      <c r="BF70" s="33"/>
    </row>
    <row r="71" spans="1:58" s="1" customFormat="1" ht="20.9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3"/>
      <c r="BB71" s="33"/>
      <c r="BC71" s="33"/>
      <c r="BD71" s="33"/>
      <c r="BE71" s="33"/>
      <c r="BF71" s="33"/>
    </row>
    <row r="72" spans="1:58" s="1" customFormat="1" ht="20.9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3"/>
      <c r="BB72" s="33"/>
      <c r="BC72" s="33"/>
      <c r="BD72" s="33"/>
      <c r="BE72" s="33"/>
      <c r="BF72" s="33"/>
    </row>
    <row r="74" spans="1:58" s="2" customFormat="1" ht="20.95" customHeigh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</sheetData>
  <sheetProtection algorithmName="SHA-512" hashValue="odpl4Jm7/CD6IibSkGXHvKmjUTdLatxueHXJjFodEtbHeb+Bge/ne98YdKdnpExQaHJPWjFU2TOsoqzN85DR7Q==" saltValue="nZZdgrzSym9cF9mMPcKOEA==" spinCount="100000" sheet="1" selectLockedCells="1"/>
  <protectedRanges>
    <protectedRange algorithmName="SHA-512" hashValue="pfH+FBCe1QQ0cy6BIQAXJXhoCd0r4x8918bp/VMuVC1T7KY2Nf19SJzWnyyP0V3R7DRTW+G3LUWduUtSYiHAWA==" saltValue="YKmS0MCp9iXO38R76jaD0g==" spinCount="100000" sqref="A7:AZ9 A10:H18 I10:AY12 U14:AB18 A19:AF21 AG20:AZ21 A22:AZ24 A33:AZ34 A32:AC32 A1:AZ2 Y5:AN5 A3:D5 M3:P5 AO26:AR30 A35:AY62 A63:AZ63 A70 E70 AN70 A6:L6 Q6:AZ6 AO32:AR32 A25:D31 AC26:AF31 Y3:AB4 AK3:AZ4" name="allgemein"/>
    <protectedRange algorithmName="SHA-512" hashValue="pfH+FBCe1QQ0cy6BIQAXJXhoCd0r4x8918bp/VMuVC1T7KY2Nf19SJzWnyyP0V3R7DRTW+G3LUWduUtSYiHAWA==" saltValue="YKmS0MCp9iXO38R76jaD0g==" spinCount="100000" sqref="M6:P6" name="allgemein_1"/>
    <protectedRange algorithmName="SHA-512" hashValue="pfH+FBCe1QQ0cy6BIQAXJXhoCd0r4x8918bp/VMuVC1T7KY2Nf19SJzWnyyP0V3R7DRTW+G3LUWduUtSYiHAWA==" saltValue="YKmS0MCp9iXO38R76jaD0g==" spinCount="100000" sqref="AC14:AF18" name="allgemein_2"/>
    <protectedRange algorithmName="SHA-512" hashValue="pfH+FBCe1QQ0cy6BIQAXJXhoCd0r4x8918bp/VMuVC1T7KY2Nf19SJzWnyyP0V3R7DRTW+G3LUWduUtSYiHAWA==" saltValue="YKmS0MCp9iXO38R76jaD0g==" spinCount="100000" sqref="AO31:AR31" name="allgemein_1_1"/>
  </protectedRanges>
  <mergeCells count="216">
    <mergeCell ref="AS29:AZ29"/>
    <mergeCell ref="AS27:AZ27"/>
    <mergeCell ref="AS26:AZ26"/>
    <mergeCell ref="E22:P23"/>
    <mergeCell ref="AS25:AZ25"/>
    <mergeCell ref="AK27:AN27"/>
    <mergeCell ref="AK29:AN29"/>
    <mergeCell ref="A69:AZ69"/>
    <mergeCell ref="AS70:AZ70"/>
    <mergeCell ref="A70:D70"/>
    <mergeCell ref="AN70:AR70"/>
    <mergeCell ref="AS30:AZ30"/>
    <mergeCell ref="A66:AZ66"/>
    <mergeCell ref="A65:AZ65"/>
    <mergeCell ref="A67:AZ67"/>
    <mergeCell ref="A68:AZ68"/>
    <mergeCell ref="M30:P30"/>
    <mergeCell ref="AO32:AR32"/>
    <mergeCell ref="AC32:AN32"/>
    <mergeCell ref="E30:H30"/>
    <mergeCell ref="E70:AM70"/>
    <mergeCell ref="AG28:AJ28"/>
    <mergeCell ref="AK28:AN28"/>
    <mergeCell ref="AO28:AR28"/>
    <mergeCell ref="AG17:AN17"/>
    <mergeCell ref="AG18:AN18"/>
    <mergeCell ref="BB11:BD11"/>
    <mergeCell ref="A32:H32"/>
    <mergeCell ref="I32:X32"/>
    <mergeCell ref="Y32:AB32"/>
    <mergeCell ref="M17:P17"/>
    <mergeCell ref="U16:X16"/>
    <mergeCell ref="U17:X17"/>
    <mergeCell ref="Q17:T17"/>
    <mergeCell ref="Q16:T16"/>
    <mergeCell ref="A18:D18"/>
    <mergeCell ref="Q18:T18"/>
    <mergeCell ref="E18:H18"/>
    <mergeCell ref="I18:L18"/>
    <mergeCell ref="M18:P18"/>
    <mergeCell ref="U18:X18"/>
    <mergeCell ref="Y18:AB18"/>
    <mergeCell ref="AC18:AF18"/>
    <mergeCell ref="A17:D17"/>
    <mergeCell ref="A22:D23"/>
    <mergeCell ref="AS22:AZ23"/>
    <mergeCell ref="E29:H29"/>
    <mergeCell ref="B29:D29"/>
    <mergeCell ref="BB19:BD19"/>
    <mergeCell ref="BB10:BD10"/>
    <mergeCell ref="B30:D30"/>
    <mergeCell ref="B31:D31"/>
    <mergeCell ref="A24:D24"/>
    <mergeCell ref="E25:H25"/>
    <mergeCell ref="Q27:T27"/>
    <mergeCell ref="U27:X27"/>
    <mergeCell ref="Q29:T29"/>
    <mergeCell ref="U29:X29"/>
    <mergeCell ref="E26:H26"/>
    <mergeCell ref="AC25:AF25"/>
    <mergeCell ref="AC26:AF26"/>
    <mergeCell ref="I25:L25"/>
    <mergeCell ref="I26:L26"/>
    <mergeCell ref="AC31:AF31"/>
    <mergeCell ref="A16:D16"/>
    <mergeCell ref="E16:H16"/>
    <mergeCell ref="E17:H17"/>
    <mergeCell ref="I16:L16"/>
    <mergeCell ref="I17:L17"/>
    <mergeCell ref="M16:P16"/>
    <mergeCell ref="AG13:AN13"/>
    <mergeCell ref="AG14:AN14"/>
    <mergeCell ref="AC17:AF17"/>
    <mergeCell ref="I13:L13"/>
    <mergeCell ref="M12:P12"/>
    <mergeCell ref="M13:P13"/>
    <mergeCell ref="A12:D12"/>
    <mergeCell ref="Q12:T12"/>
    <mergeCell ref="U12:X12"/>
    <mergeCell ref="Y12:AB12"/>
    <mergeCell ref="AC12:AF12"/>
    <mergeCell ref="A13:D13"/>
    <mergeCell ref="Q13:T13"/>
    <mergeCell ref="U13:X13"/>
    <mergeCell ref="AC13:AF13"/>
    <mergeCell ref="Y13:AB13"/>
    <mergeCell ref="E12:H12"/>
    <mergeCell ref="E13:H13"/>
    <mergeCell ref="A14:D14"/>
    <mergeCell ref="Q14:T14"/>
    <mergeCell ref="E14:H14"/>
    <mergeCell ref="I14:L14"/>
    <mergeCell ref="M14:P14"/>
    <mergeCell ref="U14:X14"/>
    <mergeCell ref="AC14:AF14"/>
    <mergeCell ref="Y14:AB14"/>
    <mergeCell ref="E4:L4"/>
    <mergeCell ref="Y4:AB4"/>
    <mergeCell ref="AC4:AJ4"/>
    <mergeCell ref="M5:P5"/>
    <mergeCell ref="E5:L5"/>
    <mergeCell ref="Q5:V5"/>
    <mergeCell ref="Y16:AB16"/>
    <mergeCell ref="AC16:AF16"/>
    <mergeCell ref="Q15:T15"/>
    <mergeCell ref="E15:H15"/>
    <mergeCell ref="I15:L15"/>
    <mergeCell ref="M15:P15"/>
    <mergeCell ref="U15:X15"/>
    <mergeCell ref="Y15:AB15"/>
    <mergeCell ref="AC15:AF15"/>
    <mergeCell ref="Q6:V6"/>
    <mergeCell ref="W6:X6"/>
    <mergeCell ref="AG15:AN15"/>
    <mergeCell ref="AG16:AN16"/>
    <mergeCell ref="V7:X7"/>
    <mergeCell ref="M7:U7"/>
    <mergeCell ref="AC19:AF19"/>
    <mergeCell ref="I29:L29"/>
    <mergeCell ref="Y24:AB24"/>
    <mergeCell ref="AC24:AF24"/>
    <mergeCell ref="AG19:AN19"/>
    <mergeCell ref="AK26:AN26"/>
    <mergeCell ref="A19:P19"/>
    <mergeCell ref="AK22:AR23"/>
    <mergeCell ref="E3:L3"/>
    <mergeCell ref="Q3:X3"/>
    <mergeCell ref="Q4:X4"/>
    <mergeCell ref="AC3:AJ3"/>
    <mergeCell ref="I12:L12"/>
    <mergeCell ref="A10:D11"/>
    <mergeCell ref="E10:H11"/>
    <mergeCell ref="I10:P11"/>
    <mergeCell ref="Q10:X11"/>
    <mergeCell ref="Y10:AF11"/>
    <mergeCell ref="M6:P6"/>
    <mergeCell ref="AG10:AN11"/>
    <mergeCell ref="AG12:AN12"/>
    <mergeCell ref="W5:X5"/>
    <mergeCell ref="A5:D5"/>
    <mergeCell ref="A4:D4"/>
    <mergeCell ref="M29:P29"/>
    <mergeCell ref="Q22:AJ23"/>
    <mergeCell ref="Q24:T24"/>
    <mergeCell ref="U24:X24"/>
    <mergeCell ref="Q25:T25"/>
    <mergeCell ref="U25:X25"/>
    <mergeCell ref="Y25:AB25"/>
    <mergeCell ref="Q26:T26"/>
    <mergeCell ref="U26:X26"/>
    <mergeCell ref="BN27:BQ27"/>
    <mergeCell ref="BN29:BQ29"/>
    <mergeCell ref="BN30:BQ30"/>
    <mergeCell ref="AK31:AN31"/>
    <mergeCell ref="AK24:AN24"/>
    <mergeCell ref="AK25:AN25"/>
    <mergeCell ref="BN26:BQ26"/>
    <mergeCell ref="Y31:AB31"/>
    <mergeCell ref="AG24:AJ24"/>
    <mergeCell ref="AG25:AJ25"/>
    <mergeCell ref="AG26:AJ26"/>
    <mergeCell ref="AG27:AJ27"/>
    <mergeCell ref="AG29:AJ29"/>
    <mergeCell ref="AG30:AJ30"/>
    <mergeCell ref="Y26:AB26"/>
    <mergeCell ref="Y27:AB27"/>
    <mergeCell ref="Y29:AB29"/>
    <mergeCell ref="AO27:AR27"/>
    <mergeCell ref="AK30:AN30"/>
    <mergeCell ref="AC28:AF28"/>
    <mergeCell ref="AO26:AR26"/>
    <mergeCell ref="AO25:AR25"/>
    <mergeCell ref="AO24:AR24"/>
    <mergeCell ref="AS24:AZ24"/>
    <mergeCell ref="A64:AZ64"/>
    <mergeCell ref="AS32:AZ32"/>
    <mergeCell ref="AS31:AZ31"/>
    <mergeCell ref="AO29:AR29"/>
    <mergeCell ref="AO30:AR30"/>
    <mergeCell ref="AC27:AF27"/>
    <mergeCell ref="AC29:AF29"/>
    <mergeCell ref="AC30:AF30"/>
    <mergeCell ref="Y30:AB30"/>
    <mergeCell ref="AO31:AR31"/>
    <mergeCell ref="AG31:AJ31"/>
    <mergeCell ref="M31:P31"/>
    <mergeCell ref="Q30:T30"/>
    <mergeCell ref="U30:X30"/>
    <mergeCell ref="Q31:T31"/>
    <mergeCell ref="U31:X31"/>
    <mergeCell ref="E27:H27"/>
    <mergeCell ref="I27:L27"/>
    <mergeCell ref="I30:L30"/>
    <mergeCell ref="I31:L31"/>
    <mergeCell ref="I33:L33"/>
    <mergeCell ref="M33:P33"/>
    <mergeCell ref="E31:H31"/>
    <mergeCell ref="Y17:AB17"/>
    <mergeCell ref="A15:D15"/>
    <mergeCell ref="B27:D27"/>
    <mergeCell ref="B25:D25"/>
    <mergeCell ref="B26:D26"/>
    <mergeCell ref="B28:D28"/>
    <mergeCell ref="E28:H28"/>
    <mergeCell ref="I28:L28"/>
    <mergeCell ref="M28:P28"/>
    <mergeCell ref="Q28:T28"/>
    <mergeCell ref="U28:X28"/>
    <mergeCell ref="Y28:AB28"/>
    <mergeCell ref="Q19:AB19"/>
    <mergeCell ref="I24:L24"/>
    <mergeCell ref="E24:H24"/>
    <mergeCell ref="M24:P24"/>
    <mergeCell ref="M25:P25"/>
    <mergeCell ref="M26:P26"/>
    <mergeCell ref="M27:P27"/>
  </mergeCells>
  <conditionalFormatting sqref="A64:A69">
    <cfRule type="cellIs" dxfId="22" priority="55" operator="equal">
      <formula>""</formula>
    </cfRule>
  </conditionalFormatting>
  <conditionalFormatting sqref="E3:E5">
    <cfRule type="cellIs" dxfId="21" priority="321" operator="equal">
      <formula>""</formula>
    </cfRule>
  </conditionalFormatting>
  <conditionalFormatting sqref="E26 Q26 U26">
    <cfRule type="cellIs" dxfId="20" priority="12" operator="equal">
      <formula>""</formula>
    </cfRule>
  </conditionalFormatting>
  <conditionalFormatting sqref="E70">
    <cfRule type="cellIs" dxfId="19" priority="53" operator="equal">
      <formula>""</formula>
    </cfRule>
  </conditionalFormatting>
  <conditionalFormatting sqref="E27:H27 E29:H31">
    <cfRule type="cellIs" dxfId="18" priority="32" operator="equal">
      <formula>""</formula>
    </cfRule>
  </conditionalFormatting>
  <conditionalFormatting sqref="I26:I31 M26:M31 E28">
    <cfRule type="cellIs" dxfId="17" priority="2" operator="equal">
      <formula>""</formula>
    </cfRule>
  </conditionalFormatting>
  <conditionalFormatting sqref="I13:P18">
    <cfRule type="cellIs" dxfId="16" priority="11" operator="equal">
      <formula>""</formula>
    </cfRule>
  </conditionalFormatting>
  <conditionalFormatting sqref="Q3:Q6">
    <cfRule type="cellIs" dxfId="15" priority="54" operator="equal">
      <formula>""</formula>
    </cfRule>
  </conditionalFormatting>
  <conditionalFormatting sqref="Q14:T18">
    <cfRule type="cellIs" dxfId="14" priority="10" operator="equal">
      <formula>""</formula>
    </cfRule>
  </conditionalFormatting>
  <conditionalFormatting sqref="Q27:U27 Q28 U28 Q29:U31">
    <cfRule type="cellIs" dxfId="13" priority="8" operator="equal">
      <formula>""</formula>
    </cfRule>
  </conditionalFormatting>
  <conditionalFormatting sqref="Y26:Y31">
    <cfRule type="cellIs" dxfId="12" priority="7" operator="equal">
      <formula>""</formula>
    </cfRule>
  </conditionalFormatting>
  <conditionalFormatting sqref="Y16:AB16">
    <cfRule type="containsText" dxfId="11" priority="149" operator="containsText" text="erfolgreich">
      <formula>NOT(ISERROR(SEARCH("erfolgreich",Y16)))</formula>
    </cfRule>
  </conditionalFormatting>
  <conditionalFormatting sqref="Y18:AB18">
    <cfRule type="containsText" dxfId="10" priority="148" operator="containsText" text="erfolgreich">
      <formula>NOT(ISERROR(SEARCH("erfolgreich",Y18)))</formula>
    </cfRule>
  </conditionalFormatting>
  <conditionalFormatting sqref="AC3:AC4">
    <cfRule type="cellIs" dxfId="9" priority="294" operator="equal">
      <formula>""</formula>
    </cfRule>
  </conditionalFormatting>
  <conditionalFormatting sqref="AC26:AC27 AC29:AC30">
    <cfRule type="cellIs" dxfId="8" priority="3" operator="equal">
      <formula>""</formula>
    </cfRule>
  </conditionalFormatting>
  <conditionalFormatting sqref="AC14:AF19">
    <cfRule type="containsText" dxfId="7" priority="44" operator="containsText" text="erfolgreich">
      <formula>NOT(ISERROR(SEARCH("erfolgreich",AC14)))</formula>
    </cfRule>
  </conditionalFormatting>
  <conditionalFormatting sqref="AG12:AG19">
    <cfRule type="cellIs" dxfId="6" priority="38" operator="equal">
      <formula>""</formula>
    </cfRule>
  </conditionalFormatting>
  <conditionalFormatting sqref="AG25:AG31">
    <cfRule type="cellIs" dxfId="5" priority="83" operator="equal">
      <formula>""</formula>
    </cfRule>
  </conditionalFormatting>
  <conditionalFormatting sqref="AO26:AR32">
    <cfRule type="containsText" dxfId="4" priority="33" operator="containsText" text="erfolgreich">
      <formula>NOT(ISERROR(SEARCH("erfolgreich",AO26)))</formula>
    </cfRule>
  </conditionalFormatting>
  <conditionalFormatting sqref="AS25:AS32">
    <cfRule type="cellIs" dxfId="3" priority="49" operator="equal">
      <formula>""</formula>
    </cfRule>
  </conditionalFormatting>
  <conditionalFormatting sqref="AS70">
    <cfRule type="cellIs" dxfId="2" priority="165" operator="equal">
      <formula>""</formula>
    </cfRule>
  </conditionalFormatting>
  <conditionalFormatting sqref="BF26:BF30">
    <cfRule type="cellIs" dxfId="1" priority="155" operator="equal">
      <formula>""</formula>
    </cfRule>
  </conditionalFormatting>
  <conditionalFormatting sqref="V7">
    <cfRule type="cellIs" dxfId="0" priority="1" operator="equal">
      <formula>""</formula>
    </cfRule>
  </conditionalFormatting>
  <dataValidations count="5">
    <dataValidation operator="greaterThanOrEqual" showInputMessage="1" showErrorMessage="1" sqref="Q3 W5" xr:uid="{00000000-0002-0000-0000-000001000000}"/>
    <dataValidation type="decimal" operator="greaterThanOrEqual" showInputMessage="1" showErrorMessage="1" sqref="Q5" xr:uid="{00000000-0002-0000-0000-000002000000}">
      <formula1>0</formula1>
    </dataValidation>
    <dataValidation operator="greaterThanOrEqual" allowBlank="1" showInputMessage="1" showErrorMessage="1" sqref="AC4:AJ4 E3:E4 F4:L4 Y5 AC3 AC26:AF31" xr:uid="{00000000-0002-0000-0000-000003000000}"/>
    <dataValidation type="decimal" allowBlank="1" showInputMessage="1" showErrorMessage="1" sqref="Q26:X31 E26:L27 E29:L31" xr:uid="{DEBD0706-E025-41E6-B8F5-825694536EBA}">
      <formula1>-1000</formula1>
      <formula2>1000</formula2>
    </dataValidation>
    <dataValidation type="decimal" operator="greaterThanOrEqual" allowBlank="1" showInputMessage="1" showErrorMessage="1" sqref="Y26:AB31 M26:P27 M29:P31" xr:uid="{75A20AF2-14B3-429D-9BE3-A79A93FA44B2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&amp;L&amp;G&amp;C&amp;"-,Fett"&amp;16Protokoll der Funktionsprüfung der 
Wirk- und Blindleistungsanpassung von Erzeugungsanlagen</oddHeader>
    <oddFooter>&amp;LBayernwerk Netz GmbH - Netzsteuerung</oddFooter>
  </headerFooter>
  <rowBreaks count="1" manualBreakCount="1">
    <brk id="34" max="51" man="1"/>
  </rowBreaks>
  <ignoredErrors>
    <ignoredError sqref="BF14:BF18" unlockedFormula="1"/>
    <ignoredError xmlns:x16r3="http://schemas.microsoft.com/office/spreadsheetml/2018/08/main" sqref="BB4" x16r3:misleadingFormat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 sizeWithCells="1">
                  <from>
                    <xdr:col>11</xdr:col>
                    <xdr:colOff>41564</xdr:colOff>
                    <xdr:row>13</xdr:row>
                    <xdr:rowOff>108065</xdr:rowOff>
                  </from>
                  <to>
                    <xdr:col>11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8" name="Check Box 23">
              <controlPr defaultSize="0" autoFill="0" autoLine="0" autoPict="0">
                <anchor moveWithCells="1" sizeWithCells="1">
                  <from>
                    <xdr:col>30</xdr:col>
                    <xdr:colOff>91440</xdr:colOff>
                    <xdr:row>8</xdr:row>
                    <xdr:rowOff>108065</xdr:rowOff>
                  </from>
                  <to>
                    <xdr:col>30</xdr:col>
                    <xdr:colOff>91440</xdr:colOff>
                    <xdr:row>8</xdr:row>
                    <xdr:rowOff>249382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9" name="Check Box 24">
              <controlPr defaultSize="0" autoFill="0" autoLine="0" autoPict="0">
                <anchor moveWithCells="1" sizeWithCells="1">
                  <from>
                    <xdr:col>30</xdr:col>
                    <xdr:colOff>91440</xdr:colOff>
                    <xdr:row>8</xdr:row>
                    <xdr:rowOff>108065</xdr:rowOff>
                  </from>
                  <to>
                    <xdr:col>30</xdr:col>
                    <xdr:colOff>91440</xdr:colOff>
                    <xdr:row>8</xdr:row>
                    <xdr:rowOff>249382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0" name="Check Box 25">
              <controlPr defaultSize="0" autoFill="0" autoLine="0" autoPict="0">
                <anchor moveWithCells="1" sizeWithCells="1">
                  <from>
                    <xdr:col>30</xdr:col>
                    <xdr:colOff>91440</xdr:colOff>
                    <xdr:row>8</xdr:row>
                    <xdr:rowOff>108065</xdr:rowOff>
                  </from>
                  <to>
                    <xdr:col>30</xdr:col>
                    <xdr:colOff>91440</xdr:colOff>
                    <xdr:row>8</xdr:row>
                    <xdr:rowOff>249382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1" name="Check Box 27">
              <controlPr defaultSize="0" autoFill="0" autoLine="0" autoPict="0">
                <anchor moveWithCells="1" sizeWithCells="1">
                  <from>
                    <xdr:col>8</xdr:col>
                    <xdr:colOff>8313</xdr:colOff>
                    <xdr:row>23</xdr:row>
                    <xdr:rowOff>116378</xdr:rowOff>
                  </from>
                  <to>
                    <xdr:col>8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2" name="Check Box 28">
              <controlPr defaultSize="0" autoFill="0" autoLine="0" autoPict="0">
                <anchor moveWithCells="1" sizeWithCells="1">
                  <from>
                    <xdr:col>8</xdr:col>
                    <xdr:colOff>8313</xdr:colOff>
                    <xdr:row>23</xdr:row>
                    <xdr:rowOff>116378</xdr:rowOff>
                  </from>
                  <to>
                    <xdr:col>8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3" name="Check Box 29">
              <controlPr defaultSize="0" autoFill="0" autoLine="0" autoPict="0">
                <anchor moveWithCells="1" sizeWithCells="1">
                  <from>
                    <xdr:col>8</xdr:col>
                    <xdr:colOff>8313</xdr:colOff>
                    <xdr:row>23</xdr:row>
                    <xdr:rowOff>116378</xdr:rowOff>
                  </from>
                  <to>
                    <xdr:col>8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4" name="Check Box 32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23</xdr:row>
                    <xdr:rowOff>116378</xdr:rowOff>
                  </from>
                  <to>
                    <xdr:col>22</xdr:col>
                    <xdr:colOff>49876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5" name="Check Box 33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23</xdr:row>
                    <xdr:rowOff>116378</xdr:rowOff>
                  </from>
                  <to>
                    <xdr:col>22</xdr:col>
                    <xdr:colOff>49876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6" name="Check Box 34">
              <controlPr defaultSize="0" autoFill="0" autoLine="0" autoPict="0">
                <anchor moveWithCells="1" sizeWithCells="1">
                  <from>
                    <xdr:col>22</xdr:col>
                    <xdr:colOff>49876</xdr:colOff>
                    <xdr:row>23</xdr:row>
                    <xdr:rowOff>116378</xdr:rowOff>
                  </from>
                  <to>
                    <xdr:col>22</xdr:col>
                    <xdr:colOff>49876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17" name="Check Box 87">
              <controlPr defaultSize="0" autoFill="0" autoLine="0" autoPict="0">
                <anchor moveWithCells="1" sizeWithCells="1">
                  <from>
                    <xdr:col>20</xdr:col>
                    <xdr:colOff>8313</xdr:colOff>
                    <xdr:row>23</xdr:row>
                    <xdr:rowOff>116378</xdr:rowOff>
                  </from>
                  <to>
                    <xdr:col>20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18" name="Check Box 88">
              <controlPr defaultSize="0" autoFill="0" autoLine="0" autoPict="0">
                <anchor moveWithCells="1" sizeWithCells="1">
                  <from>
                    <xdr:col>20</xdr:col>
                    <xdr:colOff>8313</xdr:colOff>
                    <xdr:row>23</xdr:row>
                    <xdr:rowOff>116378</xdr:rowOff>
                  </from>
                  <to>
                    <xdr:col>20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19" name="Check Box 89">
              <controlPr defaultSize="0" autoFill="0" autoLine="0" autoPict="0">
                <anchor moveWithCells="1" sizeWithCells="1">
                  <from>
                    <xdr:col>20</xdr:col>
                    <xdr:colOff>8313</xdr:colOff>
                    <xdr:row>23</xdr:row>
                    <xdr:rowOff>116378</xdr:rowOff>
                  </from>
                  <to>
                    <xdr:col>20</xdr:col>
                    <xdr:colOff>8313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20" name="Check Box 92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21" name="Check Box 93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22" name="Check Box 94">
              <controlPr defaultSize="0" autoFill="0" autoLine="0" autoPict="0">
                <anchor moveWithCells="1" sizeWithCells="1">
                  <from>
                    <xdr:col>15</xdr:col>
                    <xdr:colOff>41564</xdr:colOff>
                    <xdr:row>13</xdr:row>
                    <xdr:rowOff>108065</xdr:rowOff>
                  </from>
                  <to>
                    <xdr:col>15</xdr:col>
                    <xdr:colOff>41564</xdr:colOff>
                    <xdr:row>13</xdr:row>
                    <xdr:rowOff>257695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promptTitle="Energieträger" prompt="PV_x000a_Wind_x000a_Bio_x000a_BHKW_x000a_Wasser_x000a_Sonstiges" xr:uid="{00000000-0002-0000-0000-000005000000}">
          <x14:formula1>
            <xm:f>DropDown!$A$2:$A$7</xm:f>
          </x14:formula1>
          <xm:sqref>E5</xm:sqref>
        </x14:dataValidation>
        <x14:dataValidation type="list" operator="greaterThanOrEqual" allowBlank="1" showInputMessage="1" showErrorMessage="1" xr:uid="{00000000-0002-0000-0000-000006000000}">
          <x14:formula1>
            <xm:f>DropDown!$B$2:$B$13</xm:f>
          </x14:formula1>
          <xm:sqref>Q4</xm:sqref>
        </x14:dataValidation>
        <x14:dataValidation type="list" operator="greaterThanOrEqual" allowBlank="1" showInputMessage="1" showErrorMessage="1" xr:uid="{00000000-0002-0000-0000-000008000000}">
          <x14:formula1>
            <xm:f>DropDown!$D$2:$D$4</xm:f>
          </x14:formula1>
          <xm:sqref>AG25:AJ31</xm:sqref>
        </x14:dataValidation>
        <x14:dataValidation type="list" operator="greaterThanOrEqual" allowBlank="1" showInputMessage="1" showErrorMessage="1" xr:uid="{00000000-0002-0000-0000-000009000000}">
          <x14:formula1>
            <xm:f>DropDown!$E$2:$E$5</xm:f>
          </x14:formula1>
          <xm:sqref>AK7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U27"/>
  <sheetViews>
    <sheetView topLeftCell="E1" workbookViewId="0">
      <selection activeCell="Q1" sqref="Q1:T6"/>
    </sheetView>
  </sheetViews>
  <sheetFormatPr baseColWidth="10" defaultRowHeight="15.05" x14ac:dyDescent="0.3"/>
  <cols>
    <col min="1" max="1" width="13.33203125" bestFit="1" customWidth="1"/>
    <col min="3" max="3" width="10" customWidth="1"/>
    <col min="5" max="5" width="10.44140625" bestFit="1" customWidth="1"/>
    <col min="6" max="6" width="6.5546875" customWidth="1"/>
    <col min="7" max="7" width="11.5546875" customWidth="1"/>
    <col min="18" max="18" width="13.109375" bestFit="1" customWidth="1"/>
  </cols>
  <sheetData>
    <row r="1" spans="1:20" s="26" customFormat="1" ht="14.4" x14ac:dyDescent="0.3">
      <c r="A1" s="26" t="s">
        <v>38</v>
      </c>
      <c r="B1" s="26" t="s">
        <v>39</v>
      </c>
      <c r="E1" s="27" t="s">
        <v>40</v>
      </c>
      <c r="F1" s="28" t="s">
        <v>41</v>
      </c>
      <c r="G1" s="28" t="s">
        <v>42</v>
      </c>
      <c r="I1" s="27" t="s">
        <v>40</v>
      </c>
      <c r="J1" s="28" t="s">
        <v>41</v>
      </c>
      <c r="K1" s="28" t="s">
        <v>42</v>
      </c>
      <c r="M1" s="27" t="s">
        <v>40</v>
      </c>
      <c r="N1" s="28" t="s">
        <v>41</v>
      </c>
      <c r="O1" s="28" t="s">
        <v>42</v>
      </c>
      <c r="Q1" s="27" t="s">
        <v>85</v>
      </c>
      <c r="R1" s="28" t="s">
        <v>41</v>
      </c>
      <c r="S1" s="74" t="s">
        <v>159</v>
      </c>
      <c r="T1" s="74" t="s">
        <v>160</v>
      </c>
    </row>
    <row r="2" spans="1:20" ht="14.4" x14ac:dyDescent="0.3">
      <c r="A2" t="s">
        <v>102</v>
      </c>
      <c r="B2" s="15">
        <f>IF(Protokoll!$Q$4="Mittelspannungs-Direktanschluss",0.91*$B$9,0.95*$B$9)</f>
        <v>18.2</v>
      </c>
      <c r="C2">
        <v>0</v>
      </c>
      <c r="D2" s="15"/>
      <c r="E2" s="7" t="s">
        <v>96</v>
      </c>
      <c r="F2" s="22">
        <f>B2</f>
        <v>18.2</v>
      </c>
      <c r="G2" s="19">
        <f>B8</f>
        <v>-3.3000000000000003</v>
      </c>
      <c r="I2" s="7" t="s">
        <v>109</v>
      </c>
      <c r="J2" s="15">
        <v>18</v>
      </c>
      <c r="K2" s="18">
        <f>K3</f>
        <v>-3.3000000000000003</v>
      </c>
      <c r="M2" s="7" t="s">
        <v>110</v>
      </c>
      <c r="N2" s="15">
        <v>18</v>
      </c>
      <c r="O2" s="18">
        <f>O3</f>
        <v>-3.3000000000000003</v>
      </c>
      <c r="Q2" s="7" t="s">
        <v>110</v>
      </c>
      <c r="R2" s="15" t="str">
        <f>IF(B12="","",18.8)</f>
        <v/>
      </c>
      <c r="S2" s="18" t="str">
        <f>IF(B12="","",B12)</f>
        <v/>
      </c>
    </row>
    <row r="3" spans="1:20" x14ac:dyDescent="0.3">
      <c r="A3" t="s">
        <v>97</v>
      </c>
      <c r="B3" s="15">
        <f>IF(Protokoll!$Q$4="Mittelspannungs-Direktanschluss",0.94*$B$9,0.98*$B$9)</f>
        <v>18.799999999999997</v>
      </c>
      <c r="C3" s="15"/>
      <c r="D3" s="15"/>
      <c r="E3" s="7" t="s">
        <v>97</v>
      </c>
      <c r="F3" s="22">
        <f>B3</f>
        <v>18.799999999999997</v>
      </c>
      <c r="G3" s="7">
        <v>0</v>
      </c>
      <c r="I3" s="7" t="s">
        <v>106</v>
      </c>
      <c r="J3" s="15">
        <f>F2</f>
        <v>18.2</v>
      </c>
      <c r="K3" s="18">
        <f>G2</f>
        <v>-3.3000000000000003</v>
      </c>
      <c r="M3" s="7" t="s">
        <v>111</v>
      </c>
      <c r="N3" s="15">
        <f t="shared" ref="N3:O5" si="0">F5</f>
        <v>21.4</v>
      </c>
      <c r="O3" s="18">
        <f>G5</f>
        <v>-3.3000000000000003</v>
      </c>
      <c r="Q3" s="7" t="s">
        <v>113</v>
      </c>
      <c r="R3" s="15" t="str">
        <f>IF(B12="","",22.6)</f>
        <v/>
      </c>
      <c r="S3" s="18" t="str">
        <f>IF(B12="","",B12)</f>
        <v/>
      </c>
    </row>
    <row r="4" spans="1:20" x14ac:dyDescent="0.3">
      <c r="A4" t="s">
        <v>100</v>
      </c>
      <c r="B4" s="15">
        <f>IF(Protokoll!$Q$4="Mittelspannungs-Direktanschluss",1.1*$B$9,$B$6-0.04*$B$9)</f>
        <v>22</v>
      </c>
      <c r="C4" s="15"/>
      <c r="D4" s="15"/>
      <c r="E4" s="23" t="s">
        <v>98</v>
      </c>
      <c r="F4" s="24">
        <f>B10</f>
        <v>19.399999999999999</v>
      </c>
      <c r="G4" s="25">
        <f>B7</f>
        <v>3.3000000000000003</v>
      </c>
      <c r="I4" s="7" t="s">
        <v>97</v>
      </c>
      <c r="J4" s="15">
        <f t="shared" ref="J4:J5" si="1">F3</f>
        <v>18.799999999999997</v>
      </c>
      <c r="K4">
        <f t="shared" ref="K4" si="2">G3</f>
        <v>0</v>
      </c>
      <c r="M4" s="7" t="s">
        <v>100</v>
      </c>
      <c r="N4" s="15">
        <f t="shared" si="0"/>
        <v>22</v>
      </c>
      <c r="O4">
        <f t="shared" si="0"/>
        <v>0</v>
      </c>
      <c r="R4" t="str">
        <f>IF(B12="","",18.2)</f>
        <v/>
      </c>
      <c r="T4" s="18" t="str">
        <f>IF(B12="","",-B12)</f>
        <v/>
      </c>
    </row>
    <row r="5" spans="1:20" x14ac:dyDescent="0.3">
      <c r="A5" t="s">
        <v>103</v>
      </c>
      <c r="B5" s="15">
        <f>IF(Protokoll!$Q$4="Mittelspannungs-Direktanschluss",1.13*$B$9,B6-0.01*B9)</f>
        <v>22.599999999999998</v>
      </c>
      <c r="C5">
        <v>0</v>
      </c>
      <c r="D5" s="15"/>
      <c r="E5" s="7" t="s">
        <v>99</v>
      </c>
      <c r="F5" s="22">
        <f>B11</f>
        <v>21.4</v>
      </c>
      <c r="G5" s="19">
        <f>B8</f>
        <v>-3.3000000000000003</v>
      </c>
      <c r="I5" s="7" t="s">
        <v>107</v>
      </c>
      <c r="J5" s="15">
        <f t="shared" si="1"/>
        <v>19.399999999999999</v>
      </c>
      <c r="K5" s="18">
        <f>G4</f>
        <v>3.3000000000000003</v>
      </c>
      <c r="M5" s="7" t="s">
        <v>112</v>
      </c>
      <c r="N5" s="15">
        <f t="shared" si="0"/>
        <v>22.599999999999998</v>
      </c>
      <c r="O5" s="18">
        <f>G7</f>
        <v>3.3000000000000003</v>
      </c>
      <c r="R5" t="str">
        <f>IF(B12="","",22)</f>
        <v/>
      </c>
      <c r="T5" s="18" t="str">
        <f>IF(B12="","",-B12)</f>
        <v/>
      </c>
    </row>
    <row r="6" spans="1:20" x14ac:dyDescent="0.3">
      <c r="A6" s="20" t="s">
        <v>35</v>
      </c>
      <c r="B6" s="21" t="e">
        <f>LEFT(Protokoll!#REF!,4)</f>
        <v>#REF!</v>
      </c>
      <c r="C6" s="29"/>
      <c r="E6" s="7" t="s">
        <v>100</v>
      </c>
      <c r="F6" s="22">
        <f>B4</f>
        <v>22</v>
      </c>
      <c r="G6" s="7">
        <v>0</v>
      </c>
      <c r="I6" s="7" t="s">
        <v>108</v>
      </c>
      <c r="J6" s="15">
        <v>22.7</v>
      </c>
      <c r="K6" s="18">
        <f>K5</f>
        <v>3.3000000000000003</v>
      </c>
      <c r="M6" s="7" t="s">
        <v>113</v>
      </c>
      <c r="N6" s="15">
        <v>23</v>
      </c>
      <c r="O6" s="18">
        <f>O5</f>
        <v>3.3000000000000003</v>
      </c>
    </row>
    <row r="7" spans="1:20" x14ac:dyDescent="0.3">
      <c r="A7" t="s">
        <v>36</v>
      </c>
      <c r="B7" s="18">
        <f>Protokoll!Q5*0.33</f>
        <v>3.3000000000000003</v>
      </c>
      <c r="C7" s="15"/>
      <c r="E7" s="7" t="s">
        <v>101</v>
      </c>
      <c r="F7" s="22">
        <f>B5</f>
        <v>22.599999999999998</v>
      </c>
      <c r="G7" s="19">
        <f>B7</f>
        <v>3.3000000000000003</v>
      </c>
    </row>
    <row r="8" spans="1:20" x14ac:dyDescent="0.3">
      <c r="A8" t="s">
        <v>37</v>
      </c>
      <c r="B8" s="18">
        <f>-Protokoll!Q5*0.33</f>
        <v>-3.3000000000000003</v>
      </c>
      <c r="C8" s="15"/>
    </row>
    <row r="9" spans="1:20" ht="16.399999999999999" x14ac:dyDescent="0.35">
      <c r="A9" s="20" t="s">
        <v>95</v>
      </c>
      <c r="B9" s="21">
        <v>20</v>
      </c>
      <c r="C9" s="15"/>
    </row>
    <row r="10" spans="1:20" ht="16.399999999999999" x14ac:dyDescent="0.35">
      <c r="A10" t="s">
        <v>104</v>
      </c>
      <c r="B10" s="15">
        <f>B3+0.03*B9</f>
        <v>19.399999999999999</v>
      </c>
      <c r="C10" s="15"/>
      <c r="I10" s="26"/>
    </row>
    <row r="11" spans="1:20" ht="16.399999999999999" x14ac:dyDescent="0.35">
      <c r="A11" t="s">
        <v>105</v>
      </c>
      <c r="B11" s="15">
        <f>B4-0.03*B9</f>
        <v>21.4</v>
      </c>
      <c r="C11" s="15"/>
    </row>
    <row r="12" spans="1:20" x14ac:dyDescent="0.3">
      <c r="A12" t="s">
        <v>85</v>
      </c>
      <c r="B12" t="str">
        <f>IF(Protokoll!$V$7="","",Protokoll!$V$7)</f>
        <v/>
      </c>
    </row>
    <row r="18" spans="4:21" x14ac:dyDescent="0.3">
      <c r="D18">
        <f>Protokoll!$V$7</f>
        <v>0</v>
      </c>
    </row>
    <row r="27" spans="4:21" ht="14.4" x14ac:dyDescent="0.3">
      <c r="U27" s="6"/>
    </row>
  </sheetData>
  <sheetProtection algorithmName="SHA-512" hashValue="/0VNyKNnXdK+BvoH9CIVolOEsKqIT/fy1Fhx54D7faGAcg0BlftFuJ3PnMcFopV/lb3YnF6r2kujDogD2sJpSg==" saltValue="G2tGi2NU2C63imJPWwNPw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N497"/>
  <sheetViews>
    <sheetView zoomScale="70" zoomScaleNormal="70" workbookViewId="0">
      <selection activeCell="Q35" sqref="Q35"/>
    </sheetView>
  </sheetViews>
  <sheetFormatPr baseColWidth="10" defaultRowHeight="15.05" x14ac:dyDescent="0.3"/>
  <cols>
    <col min="1" max="1" width="14.6640625" bestFit="1" customWidth="1"/>
    <col min="2" max="2" width="9.44140625" customWidth="1"/>
    <col min="3" max="3" width="12.6640625" bestFit="1" customWidth="1"/>
    <col min="5" max="5" width="9.109375" style="15" customWidth="1"/>
    <col min="6" max="6" width="13.5546875" style="15" bestFit="1" customWidth="1"/>
    <col min="7" max="7" width="13.33203125" customWidth="1"/>
    <col min="8" max="8" width="12.33203125" bestFit="1" customWidth="1"/>
    <col min="9" max="10" width="12.6640625" customWidth="1"/>
    <col min="12" max="12" width="11.44140625"/>
  </cols>
  <sheetData>
    <row r="1" spans="1:14" x14ac:dyDescent="0.3">
      <c r="C1" t="s">
        <v>77</v>
      </c>
      <c r="E1" s="15" t="s">
        <v>56</v>
      </c>
      <c r="F1" s="15" t="s">
        <v>72</v>
      </c>
      <c r="G1" t="s">
        <v>68</v>
      </c>
      <c r="H1" t="s">
        <v>55</v>
      </c>
      <c r="I1" t="s">
        <v>69</v>
      </c>
      <c r="J1" t="s">
        <v>54</v>
      </c>
      <c r="L1" t="s">
        <v>53</v>
      </c>
      <c r="M1" t="s">
        <v>70</v>
      </c>
      <c r="N1" t="s">
        <v>71</v>
      </c>
    </row>
    <row r="2" spans="1:14" x14ac:dyDescent="0.3">
      <c r="A2" t="s">
        <v>59</v>
      </c>
      <c r="B2" s="18">
        <f>Protokoll!Q5</f>
        <v>10</v>
      </c>
      <c r="E2" s="15">
        <v>18.011432350066698</v>
      </c>
      <c r="F2" s="15">
        <f>ROUND(E2,2)</f>
        <v>18.010000000000002</v>
      </c>
      <c r="G2" s="18">
        <f>-0.33*$B$2*(($B$7-F2)/$B$15)</f>
        <v>-4.3449999999999962</v>
      </c>
      <c r="H2">
        <f>H21</f>
        <v>-3.3000000000000083</v>
      </c>
      <c r="I2">
        <f>0.33*$B$2*((E2-$B$9)/$B$15)</f>
        <v>-21.937122074633159</v>
      </c>
      <c r="J2">
        <f>IF(I2&lt;=$C$14,$C$14,I2)</f>
        <v>-3.3000000000000003</v>
      </c>
      <c r="L2">
        <f>-0.33*$B$2*(($B$9-F2)/$B$15)</f>
        <v>-21.944999999999993</v>
      </c>
      <c r="M2">
        <f>$B$3/$B$2*H2</f>
        <v>0</v>
      </c>
      <c r="N2">
        <f>$B$3/$B$2*J2</f>
        <v>0</v>
      </c>
    </row>
    <row r="3" spans="1:14" x14ac:dyDescent="0.3">
      <c r="A3" t="s">
        <v>67</v>
      </c>
      <c r="B3" s="18">
        <v>0</v>
      </c>
      <c r="E3" s="15">
        <v>18.021516876545899</v>
      </c>
      <c r="F3" s="15">
        <f>ROUND(E3,2)</f>
        <v>18.02</v>
      </c>
      <c r="G3" s="18">
        <f t="shared" ref="G3:G66" si="0">-0.33*$B$2*(($B$7-F3)/$B$15)</f>
        <v>-4.2900000000000071</v>
      </c>
      <c r="H3">
        <f>H21</f>
        <v>-3.3000000000000083</v>
      </c>
      <c r="I3">
        <f t="shared" ref="I3:I66" si="1">0.33*$B$2*((E3-$B$9)/$B$15)</f>
        <v>-21.881657178997557</v>
      </c>
      <c r="J3">
        <f t="shared" ref="J3:J65" si="2">IF(I3&lt;=$C$14,$C$14,I3)</f>
        <v>-3.3000000000000003</v>
      </c>
      <c r="L3">
        <f>-0.33*$B$2*(($B$9-F3)/$B$15)</f>
        <v>-21.890000000000008</v>
      </c>
      <c r="M3">
        <f t="shared" ref="M3:M66" si="3">$B$3/$B$2*H3</f>
        <v>0</v>
      </c>
      <c r="N3">
        <f t="shared" ref="N3:N66" si="4">$B$3/$B$2*J3</f>
        <v>0</v>
      </c>
    </row>
    <row r="4" spans="1:14" x14ac:dyDescent="0.3">
      <c r="A4" t="s">
        <v>158</v>
      </c>
      <c r="B4" t="str">
        <f>IF(Protokoll!V7="","",Protokoll!V7)</f>
        <v/>
      </c>
      <c r="E4" s="15">
        <v>18.0316014030251</v>
      </c>
      <c r="F4" s="15">
        <f t="shared" ref="F4:F67" si="5">ROUND(E4,2)</f>
        <v>18.03</v>
      </c>
      <c r="G4" s="18">
        <f t="shared" si="0"/>
        <v>-4.2349999999999985</v>
      </c>
      <c r="H4">
        <f>H21</f>
        <v>-3.3000000000000083</v>
      </c>
      <c r="I4">
        <f t="shared" si="1"/>
        <v>-21.826192283361955</v>
      </c>
      <c r="J4">
        <f t="shared" si="2"/>
        <v>-3.3000000000000003</v>
      </c>
      <c r="L4">
        <f>-0.33*$B$2*(($B$9-F4)/$B$15)</f>
        <v>-21.834999999999997</v>
      </c>
      <c r="M4">
        <f t="shared" si="3"/>
        <v>0</v>
      </c>
      <c r="N4">
        <f t="shared" si="4"/>
        <v>0</v>
      </c>
    </row>
    <row r="5" spans="1:14" x14ac:dyDescent="0.3">
      <c r="A5" t="s">
        <v>60</v>
      </c>
      <c r="B5" s="15">
        <v>20</v>
      </c>
      <c r="E5" s="15">
        <v>18.0416859295043</v>
      </c>
      <c r="F5" s="15">
        <f t="shared" si="5"/>
        <v>18.04</v>
      </c>
      <c r="G5" s="18">
        <f t="shared" si="0"/>
        <v>-4.1800000000000086</v>
      </c>
      <c r="H5">
        <f>H21</f>
        <v>-3.3000000000000083</v>
      </c>
      <c r="I5">
        <f t="shared" si="1"/>
        <v>-21.77072738772635</v>
      </c>
      <c r="J5">
        <f t="shared" si="2"/>
        <v>-3.3000000000000003</v>
      </c>
      <c r="L5">
        <f t="shared" ref="L5:L68" si="6">-0.33*$B$2*(($B$9-F5)/$B$15)</f>
        <v>-21.780000000000005</v>
      </c>
      <c r="M5">
        <f t="shared" si="3"/>
        <v>0</v>
      </c>
      <c r="N5">
        <f t="shared" si="4"/>
        <v>0</v>
      </c>
    </row>
    <row r="6" spans="1:14" x14ac:dyDescent="0.3">
      <c r="A6" t="s">
        <v>61</v>
      </c>
      <c r="B6" s="15">
        <v>18.2</v>
      </c>
      <c r="C6" s="18">
        <f>-0.33*$B$2*(($B$7-B6)/$B$15)</f>
        <v>-3.3000000000000083</v>
      </c>
      <c r="E6" s="15">
        <v>18.051770455983501</v>
      </c>
      <c r="F6" s="15">
        <f t="shared" si="5"/>
        <v>18.05</v>
      </c>
      <c r="G6" s="18">
        <f t="shared" si="0"/>
        <v>-4.125</v>
      </c>
      <c r="H6">
        <f>H21</f>
        <v>-3.3000000000000083</v>
      </c>
      <c r="I6">
        <f t="shared" si="1"/>
        <v>-21.715262492090748</v>
      </c>
      <c r="J6">
        <f t="shared" si="2"/>
        <v>-3.3000000000000003</v>
      </c>
      <c r="L6">
        <f t="shared" si="6"/>
        <v>-21.724999999999998</v>
      </c>
      <c r="M6">
        <f t="shared" si="3"/>
        <v>0</v>
      </c>
      <c r="N6">
        <f t="shared" si="4"/>
        <v>0</v>
      </c>
    </row>
    <row r="7" spans="1:14" x14ac:dyDescent="0.3">
      <c r="A7" t="s">
        <v>58</v>
      </c>
      <c r="B7" s="15">
        <v>18.8</v>
      </c>
      <c r="C7">
        <v>0</v>
      </c>
      <c r="E7" s="15">
        <v>18.061854982462702</v>
      </c>
      <c r="F7" s="15">
        <f t="shared" si="5"/>
        <v>18.059999999999999</v>
      </c>
      <c r="G7" s="18">
        <f t="shared" si="0"/>
        <v>-4.0700000000000118</v>
      </c>
      <c r="H7">
        <f>H21</f>
        <v>-3.3000000000000083</v>
      </c>
      <c r="I7">
        <f t="shared" si="1"/>
        <v>-21.659797596455146</v>
      </c>
      <c r="J7">
        <f t="shared" si="2"/>
        <v>-3.3000000000000003</v>
      </c>
      <c r="L7">
        <f t="shared" si="6"/>
        <v>-21.670000000000009</v>
      </c>
      <c r="M7">
        <f t="shared" si="3"/>
        <v>0</v>
      </c>
      <c r="N7">
        <f t="shared" si="4"/>
        <v>0</v>
      </c>
    </row>
    <row r="8" spans="1:14" x14ac:dyDescent="0.3">
      <c r="A8" t="s">
        <v>65</v>
      </c>
      <c r="B8" s="15">
        <f>B7+B15</f>
        <v>19.400000000000002</v>
      </c>
      <c r="C8" s="18">
        <f>-0.33*$B$2*(($B$7-B8)/$B$15)</f>
        <v>3.3000000000000083</v>
      </c>
      <c r="E8" s="15">
        <v>18.071939508941899</v>
      </c>
      <c r="F8" s="15">
        <f t="shared" si="5"/>
        <v>18.07</v>
      </c>
      <c r="G8" s="18">
        <f t="shared" si="0"/>
        <v>-4.0150000000000032</v>
      </c>
      <c r="H8">
        <f>H21</f>
        <v>-3.3000000000000083</v>
      </c>
      <c r="I8">
        <f t="shared" si="1"/>
        <v>-21.604332700819558</v>
      </c>
      <c r="J8">
        <f t="shared" si="2"/>
        <v>-3.3000000000000003</v>
      </c>
      <c r="L8">
        <f t="shared" si="6"/>
        <v>-21.615000000000002</v>
      </c>
      <c r="M8">
        <f t="shared" si="3"/>
        <v>0</v>
      </c>
      <c r="N8">
        <f t="shared" si="4"/>
        <v>0</v>
      </c>
    </row>
    <row r="9" spans="1:14" x14ac:dyDescent="0.3">
      <c r="A9" t="s">
        <v>62</v>
      </c>
      <c r="B9">
        <f>1.1*B5</f>
        <v>22</v>
      </c>
      <c r="C9">
        <v>0</v>
      </c>
      <c r="E9" s="15">
        <v>18.082024035421099</v>
      </c>
      <c r="F9" s="15">
        <f t="shared" si="5"/>
        <v>18.079999999999998</v>
      </c>
      <c r="G9" s="18">
        <f t="shared" si="0"/>
        <v>-3.9600000000000142</v>
      </c>
      <c r="H9">
        <f>H21</f>
        <v>-3.3000000000000083</v>
      </c>
      <c r="I9">
        <f t="shared" si="1"/>
        <v>-21.548867805183956</v>
      </c>
      <c r="J9">
        <f t="shared" si="2"/>
        <v>-3.3000000000000003</v>
      </c>
      <c r="L9">
        <f t="shared" si="6"/>
        <v>-21.560000000000013</v>
      </c>
      <c r="M9">
        <f t="shared" si="3"/>
        <v>0</v>
      </c>
      <c r="N9">
        <f t="shared" si="4"/>
        <v>0</v>
      </c>
    </row>
    <row r="10" spans="1:14" x14ac:dyDescent="0.3">
      <c r="A10" t="s">
        <v>63</v>
      </c>
      <c r="B10">
        <f>1.13*B5</f>
        <v>22.599999999999998</v>
      </c>
      <c r="C10" s="18">
        <f>0.33*$B$2*((B10-$B$9)/$B$15)</f>
        <v>3.2999999999999887</v>
      </c>
      <c r="E10" s="15">
        <v>18.0921085619003</v>
      </c>
      <c r="F10" s="15">
        <f t="shared" si="5"/>
        <v>18.09</v>
      </c>
      <c r="G10" s="18">
        <f t="shared" si="0"/>
        <v>-3.9050000000000056</v>
      </c>
      <c r="H10">
        <f>H21</f>
        <v>-3.3000000000000083</v>
      </c>
      <c r="I10">
        <f t="shared" si="1"/>
        <v>-21.493402909548351</v>
      </c>
      <c r="J10">
        <f t="shared" si="2"/>
        <v>-3.3000000000000003</v>
      </c>
      <c r="L10">
        <f t="shared" si="6"/>
        <v>-21.505000000000006</v>
      </c>
      <c r="M10">
        <f t="shared" si="3"/>
        <v>0</v>
      </c>
      <c r="N10">
        <f t="shared" si="4"/>
        <v>0</v>
      </c>
    </row>
    <row r="11" spans="1:14" x14ac:dyDescent="0.3">
      <c r="A11" t="s">
        <v>66</v>
      </c>
      <c r="B11">
        <f>B9-B15</f>
        <v>21.4</v>
      </c>
      <c r="C11" s="18">
        <f>0.33*$B$2*((B11-$B$9)/$B$15)</f>
        <v>-3.3000000000000083</v>
      </c>
      <c r="E11" s="15">
        <v>18.102193088379501</v>
      </c>
      <c r="F11" s="15">
        <f t="shared" si="5"/>
        <v>18.100000000000001</v>
      </c>
      <c r="G11" s="18">
        <f t="shared" si="0"/>
        <v>-3.849999999999997</v>
      </c>
      <c r="H11">
        <f>H21</f>
        <v>-3.3000000000000083</v>
      </c>
      <c r="I11">
        <f t="shared" si="1"/>
        <v>-21.437938013912749</v>
      </c>
      <c r="J11">
        <f t="shared" si="2"/>
        <v>-3.3000000000000003</v>
      </c>
      <c r="L11">
        <f t="shared" si="6"/>
        <v>-21.449999999999996</v>
      </c>
      <c r="M11">
        <f t="shared" si="3"/>
        <v>0</v>
      </c>
      <c r="N11">
        <f t="shared" si="4"/>
        <v>0</v>
      </c>
    </row>
    <row r="12" spans="1:14" x14ac:dyDescent="0.3">
      <c r="A12" t="s">
        <v>64</v>
      </c>
      <c r="B12" t="e">
        <f>LEFT(Protokoll!#REF!,4)</f>
        <v>#REF!</v>
      </c>
      <c r="E12" s="15">
        <v>18.112277614858701</v>
      </c>
      <c r="F12" s="15">
        <f t="shared" si="5"/>
        <v>18.11</v>
      </c>
      <c r="G12" s="18">
        <f t="shared" si="0"/>
        <v>-3.7950000000000075</v>
      </c>
      <c r="H12">
        <f>H21</f>
        <v>-3.3000000000000083</v>
      </c>
      <c r="I12">
        <f t="shared" si="1"/>
        <v>-21.382473118277147</v>
      </c>
      <c r="J12">
        <f t="shared" si="2"/>
        <v>-3.3000000000000003</v>
      </c>
      <c r="L12">
        <f t="shared" si="6"/>
        <v>-21.395000000000003</v>
      </c>
      <c r="M12">
        <f t="shared" si="3"/>
        <v>0</v>
      </c>
      <c r="N12">
        <f t="shared" si="4"/>
        <v>0</v>
      </c>
    </row>
    <row r="13" spans="1:14" x14ac:dyDescent="0.3">
      <c r="A13" t="s">
        <v>36</v>
      </c>
      <c r="C13" s="18">
        <f>IF(B4="",(0.33*$B$2),B4)</f>
        <v>3.3000000000000003</v>
      </c>
      <c r="E13" s="15">
        <v>18.122362141337899</v>
      </c>
      <c r="F13" s="15">
        <f t="shared" si="5"/>
        <v>18.12</v>
      </c>
      <c r="G13" s="18">
        <f t="shared" si="0"/>
        <v>-3.7399999999999989</v>
      </c>
      <c r="H13">
        <f>H21</f>
        <v>-3.3000000000000083</v>
      </c>
      <c r="I13">
        <f t="shared" si="1"/>
        <v>-21.32700822264156</v>
      </c>
      <c r="J13">
        <f t="shared" si="2"/>
        <v>-3.3000000000000003</v>
      </c>
      <c r="L13">
        <f t="shared" si="6"/>
        <v>-21.339999999999996</v>
      </c>
      <c r="M13">
        <f t="shared" si="3"/>
        <v>0</v>
      </c>
      <c r="N13">
        <f t="shared" si="4"/>
        <v>0</v>
      </c>
    </row>
    <row r="14" spans="1:14" x14ac:dyDescent="0.3">
      <c r="A14" t="s">
        <v>37</v>
      </c>
      <c r="C14" s="18">
        <f>IF(B4="",-(0.33*$B$2),-B4)</f>
        <v>-3.3000000000000003</v>
      </c>
      <c r="E14" s="15">
        <v>18.132446667817099</v>
      </c>
      <c r="F14" s="15">
        <f t="shared" si="5"/>
        <v>18.13</v>
      </c>
      <c r="G14" s="18">
        <f t="shared" si="0"/>
        <v>-3.6850000000000098</v>
      </c>
      <c r="H14">
        <f>H21</f>
        <v>-3.3000000000000083</v>
      </c>
      <c r="I14">
        <f t="shared" si="1"/>
        <v>-21.271543327005958</v>
      </c>
      <c r="J14">
        <f t="shared" si="2"/>
        <v>-3.3000000000000003</v>
      </c>
      <c r="L14">
        <f t="shared" si="6"/>
        <v>-21.285000000000007</v>
      </c>
      <c r="M14">
        <f t="shared" si="3"/>
        <v>0</v>
      </c>
      <c r="N14">
        <f t="shared" si="4"/>
        <v>0</v>
      </c>
    </row>
    <row r="15" spans="1:14" x14ac:dyDescent="0.3">
      <c r="A15" t="s">
        <v>57</v>
      </c>
      <c r="B15" s="15">
        <f>0.03*B5</f>
        <v>0.6</v>
      </c>
      <c r="E15" s="15">
        <v>18.1425311942963</v>
      </c>
      <c r="F15" s="15">
        <f t="shared" si="5"/>
        <v>18.14</v>
      </c>
      <c r="G15" s="18">
        <f t="shared" si="0"/>
        <v>-3.6300000000000012</v>
      </c>
      <c r="H15">
        <f>H21</f>
        <v>-3.3000000000000083</v>
      </c>
      <c r="I15">
        <f t="shared" si="1"/>
        <v>-21.216078431370352</v>
      </c>
      <c r="J15">
        <f t="shared" si="2"/>
        <v>-3.3000000000000003</v>
      </c>
      <c r="L15">
        <f t="shared" si="6"/>
        <v>-21.23</v>
      </c>
      <c r="M15">
        <f t="shared" si="3"/>
        <v>0</v>
      </c>
      <c r="N15">
        <f t="shared" si="4"/>
        <v>0</v>
      </c>
    </row>
    <row r="16" spans="1:14" x14ac:dyDescent="0.3">
      <c r="E16" s="15">
        <v>18.152615720775501</v>
      </c>
      <c r="F16" s="15">
        <f t="shared" si="5"/>
        <v>18.149999999999999</v>
      </c>
      <c r="G16" s="18">
        <f t="shared" si="0"/>
        <v>-3.5750000000000126</v>
      </c>
      <c r="H16">
        <f>H21</f>
        <v>-3.3000000000000083</v>
      </c>
      <c r="I16">
        <f t="shared" si="1"/>
        <v>-21.16061353573475</v>
      </c>
      <c r="J16">
        <f t="shared" si="2"/>
        <v>-3.3000000000000003</v>
      </c>
      <c r="L16">
        <f t="shared" si="6"/>
        <v>-21.175000000000011</v>
      </c>
      <c r="M16">
        <f t="shared" si="3"/>
        <v>0</v>
      </c>
      <c r="N16">
        <f t="shared" si="4"/>
        <v>0</v>
      </c>
    </row>
    <row r="17" spans="1:14" x14ac:dyDescent="0.3">
      <c r="E17" s="15">
        <v>18.162700247254701</v>
      </c>
      <c r="F17" s="15">
        <f t="shared" si="5"/>
        <v>18.16</v>
      </c>
      <c r="G17" s="18">
        <f t="shared" si="0"/>
        <v>-3.520000000000004</v>
      </c>
      <c r="H17">
        <f>H21</f>
        <v>-3.3000000000000083</v>
      </c>
      <c r="I17">
        <f t="shared" si="1"/>
        <v>-21.105148640099149</v>
      </c>
      <c r="J17">
        <f t="shared" si="2"/>
        <v>-3.3000000000000003</v>
      </c>
      <c r="L17">
        <f t="shared" si="6"/>
        <v>-21.120000000000005</v>
      </c>
      <c r="M17">
        <f t="shared" si="3"/>
        <v>0</v>
      </c>
      <c r="N17">
        <f t="shared" si="4"/>
        <v>0</v>
      </c>
    </row>
    <row r="18" spans="1:14" x14ac:dyDescent="0.3">
      <c r="E18" s="15">
        <v>18.172784773733898</v>
      </c>
      <c r="F18" s="15">
        <f t="shared" si="5"/>
        <v>18.170000000000002</v>
      </c>
      <c r="G18" s="18">
        <f t="shared" si="0"/>
        <v>-3.4649999999999954</v>
      </c>
      <c r="H18">
        <f>H21</f>
        <v>-3.3000000000000083</v>
      </c>
      <c r="I18">
        <f t="shared" si="1"/>
        <v>-21.049683744463561</v>
      </c>
      <c r="J18">
        <f t="shared" si="2"/>
        <v>-3.3000000000000003</v>
      </c>
      <c r="L18">
        <f t="shared" si="6"/>
        <v>-21.064999999999994</v>
      </c>
      <c r="M18">
        <f t="shared" si="3"/>
        <v>0</v>
      </c>
      <c r="N18">
        <f t="shared" si="4"/>
        <v>0</v>
      </c>
    </row>
    <row r="19" spans="1:14" x14ac:dyDescent="0.3">
      <c r="E19" s="15">
        <v>18.182869300213099</v>
      </c>
      <c r="F19" s="15">
        <f t="shared" si="5"/>
        <v>18.18</v>
      </c>
      <c r="G19" s="18">
        <f t="shared" si="0"/>
        <v>-3.4100000000000059</v>
      </c>
      <c r="H19">
        <f>H21</f>
        <v>-3.3000000000000083</v>
      </c>
      <c r="I19">
        <f t="shared" si="1"/>
        <v>-20.994218848827959</v>
      </c>
      <c r="J19">
        <f t="shared" si="2"/>
        <v>-3.3000000000000003</v>
      </c>
      <c r="L19">
        <f t="shared" si="6"/>
        <v>-21.01</v>
      </c>
      <c r="M19">
        <f t="shared" si="3"/>
        <v>0</v>
      </c>
      <c r="N19">
        <f t="shared" si="4"/>
        <v>0</v>
      </c>
    </row>
    <row r="20" spans="1:14" x14ac:dyDescent="0.3">
      <c r="A20" t="s">
        <v>73</v>
      </c>
      <c r="B20">
        <f>Protokoll!Y26</f>
        <v>20</v>
      </c>
      <c r="C20" s="18">
        <f>IF(VLOOKUP(B20,F:L,5,FALSE)&gt;$B$4,$B$4,VLOOKUP(B20,F:L,5,FALSE))</f>
        <v>-3.3000000000000003</v>
      </c>
      <c r="D20" s="7">
        <f>IF(B20&lt;$B$7,
      IF(VLOOKUP(B20,F:L,5,FALSE)&gt;$B$4,$B$4,VLOOKUP(B20,F:L,5,FALSE)),
         C20)</f>
        <v>-3.3000000000000003</v>
      </c>
      <c r="E20" s="15">
        <v>18.1929538266923</v>
      </c>
      <c r="F20" s="15">
        <f t="shared" si="5"/>
        <v>18.190000000000001</v>
      </c>
      <c r="G20" s="18">
        <f t="shared" si="0"/>
        <v>-3.3549999999999973</v>
      </c>
      <c r="H20">
        <f>H21</f>
        <v>-3.3000000000000083</v>
      </c>
      <c r="I20">
        <f t="shared" si="1"/>
        <v>-20.938753953192354</v>
      </c>
      <c r="J20">
        <f t="shared" si="2"/>
        <v>-3.3000000000000003</v>
      </c>
      <c r="L20">
        <f t="shared" si="6"/>
        <v>-20.954999999999995</v>
      </c>
      <c r="M20">
        <f t="shared" si="3"/>
        <v>0</v>
      </c>
      <c r="N20">
        <f t="shared" si="4"/>
        <v>0</v>
      </c>
    </row>
    <row r="21" spans="1:14" x14ac:dyDescent="0.3">
      <c r="A21" t="s">
        <v>74</v>
      </c>
      <c r="B21">
        <f>Protokoll!Y27</f>
        <v>20</v>
      </c>
      <c r="C21" s="18">
        <f>IF(VLOOKUP(B21,F:L,5,FALSE)&gt;$B$4,$B$4,VLOOKUP(B21,F:L,5,FALSE))</f>
        <v>-3.3000000000000003</v>
      </c>
      <c r="D21" s="7">
        <f>IF(B21&lt;$B$7,
      IF(VLOOKUP(B21,F:L,5,FALSE)&gt;$B$4,$B$4,VLOOKUP(B21,F:L,5,FALSE)),
         C21)</f>
        <v>-3.3000000000000003</v>
      </c>
      <c r="E21" s="15">
        <v>18.2030383531715</v>
      </c>
      <c r="F21" s="15">
        <f t="shared" si="5"/>
        <v>18.2</v>
      </c>
      <c r="G21" s="18">
        <f t="shared" si="0"/>
        <v>-3.3000000000000083</v>
      </c>
      <c r="H21">
        <f>IF(G21&gt;=$C$13,$C$13,G21)</f>
        <v>-3.3000000000000083</v>
      </c>
      <c r="I21">
        <f t="shared" si="1"/>
        <v>-20.883289057556752</v>
      </c>
      <c r="J21">
        <f t="shared" si="2"/>
        <v>-3.3000000000000003</v>
      </c>
      <c r="L21">
        <f t="shared" si="6"/>
        <v>-20.900000000000006</v>
      </c>
      <c r="M21">
        <f t="shared" si="3"/>
        <v>0</v>
      </c>
      <c r="N21">
        <f t="shared" si="4"/>
        <v>0</v>
      </c>
    </row>
    <row r="22" spans="1:14" x14ac:dyDescent="0.3">
      <c r="A22" t="s">
        <v>75</v>
      </c>
      <c r="B22" s="15">
        <f>Protokoll!Y29</f>
        <v>20</v>
      </c>
      <c r="C22" s="18">
        <f>IF(VLOOKUP(B22,F:L,3,FALSE)&gt;$B$4,$B$4,VLOOKUP(B22,F:L,3,FALSE))</f>
        <v>3.3000000000000003</v>
      </c>
      <c r="D22" s="7">
        <f>IF(B22&lt;$B$7,
      IF(VLOOKUP(B22,F:L,3,FALSE)&gt;$B$4,$B$4,VLOOKUP(B22,F:L,3,FALSE)),
         C22)</f>
        <v>3.3000000000000003</v>
      </c>
      <c r="E22" s="15">
        <v>18.213122879650701</v>
      </c>
      <c r="F22" s="15">
        <f t="shared" si="5"/>
        <v>18.21</v>
      </c>
      <c r="G22" s="18">
        <f t="shared" si="0"/>
        <v>-3.2449999999999997</v>
      </c>
      <c r="H22">
        <f>IF(G22&gt;=$C$13,$C$13,G22)</f>
        <v>-3.2449999999999997</v>
      </c>
      <c r="I22">
        <f t="shared" si="1"/>
        <v>-20.82782416192115</v>
      </c>
      <c r="J22">
        <f t="shared" si="2"/>
        <v>-3.3000000000000003</v>
      </c>
      <c r="L22">
        <f t="shared" si="6"/>
        <v>-20.844999999999999</v>
      </c>
      <c r="M22">
        <f t="shared" si="3"/>
        <v>0</v>
      </c>
      <c r="N22">
        <f t="shared" si="4"/>
        <v>0</v>
      </c>
    </row>
    <row r="23" spans="1:14" x14ac:dyDescent="0.3">
      <c r="A23" t="s">
        <v>76</v>
      </c>
      <c r="B23">
        <f>Protokoll!Y30</f>
        <v>20</v>
      </c>
      <c r="C23" s="18">
        <f>IF(VLOOKUP(B23,F:L,3,FALSE)&gt;$B$4,$B$4,VLOOKUP(B23,F:L,3,FALSE))</f>
        <v>3.3000000000000003</v>
      </c>
      <c r="D23" s="7">
        <f>IF(B23&lt;$B$7,
      IF(VLOOKUP(B23,F:L,3,FALSE)&gt;$B$4,$B$4,VLOOKUP(B23,F:L,3,FALSE)),
         C23)</f>
        <v>3.3000000000000003</v>
      </c>
      <c r="E23" s="15">
        <v>18.223207406129902</v>
      </c>
      <c r="F23" s="15">
        <f t="shared" si="5"/>
        <v>18.22</v>
      </c>
      <c r="G23" s="18">
        <f t="shared" si="0"/>
        <v>-3.1900000000000106</v>
      </c>
      <c r="H23">
        <f t="shared" ref="H23:H66" si="7">IF(G23&gt;=$C$13,$C$13,G23)</f>
        <v>-3.1900000000000106</v>
      </c>
      <c r="I23">
        <f t="shared" si="1"/>
        <v>-20.772359266285541</v>
      </c>
      <c r="J23">
        <f t="shared" si="2"/>
        <v>-3.3000000000000003</v>
      </c>
      <c r="L23">
        <f t="shared" si="6"/>
        <v>-20.79000000000001</v>
      </c>
      <c r="M23">
        <f t="shared" si="3"/>
        <v>0</v>
      </c>
      <c r="N23">
        <f t="shared" si="4"/>
        <v>0</v>
      </c>
    </row>
    <row r="24" spans="1:14" x14ac:dyDescent="0.3">
      <c r="E24" s="15">
        <v>18.233291932609099</v>
      </c>
      <c r="F24" s="15">
        <f t="shared" si="5"/>
        <v>18.23</v>
      </c>
      <c r="G24" s="18">
        <f t="shared" si="0"/>
        <v>-3.135000000000002</v>
      </c>
      <c r="H24">
        <f t="shared" si="7"/>
        <v>-3.135000000000002</v>
      </c>
      <c r="I24">
        <f t="shared" si="1"/>
        <v>-20.71689437064996</v>
      </c>
      <c r="J24">
        <f t="shared" si="2"/>
        <v>-3.3000000000000003</v>
      </c>
      <c r="L24">
        <f t="shared" si="6"/>
        <v>-20.735000000000003</v>
      </c>
      <c r="M24">
        <f t="shared" si="3"/>
        <v>0</v>
      </c>
      <c r="N24">
        <f t="shared" si="4"/>
        <v>0</v>
      </c>
    </row>
    <row r="25" spans="1:14" x14ac:dyDescent="0.3">
      <c r="C25">
        <f>VLOOKUP(B22,F:L,5,FALSE)</f>
        <v>-3.3000000000000003</v>
      </c>
      <c r="E25" s="15">
        <v>18.243376459088299</v>
      </c>
      <c r="F25" s="15">
        <f t="shared" si="5"/>
        <v>18.239999999999998</v>
      </c>
      <c r="G25" s="18">
        <f t="shared" si="0"/>
        <v>-3.0800000000000129</v>
      </c>
      <c r="H25">
        <f t="shared" si="7"/>
        <v>-3.0800000000000129</v>
      </c>
      <c r="I25">
        <f t="shared" si="1"/>
        <v>-20.661429475014355</v>
      </c>
      <c r="J25">
        <f t="shared" si="2"/>
        <v>-3.3000000000000003</v>
      </c>
      <c r="L25">
        <f t="shared" si="6"/>
        <v>-20.68000000000001</v>
      </c>
      <c r="M25">
        <f t="shared" si="3"/>
        <v>0</v>
      </c>
      <c r="N25">
        <f t="shared" si="4"/>
        <v>0</v>
      </c>
    </row>
    <row r="26" spans="1:14" x14ac:dyDescent="0.3">
      <c r="E26" s="15">
        <v>18.2534609855675</v>
      </c>
      <c r="F26" s="15">
        <f t="shared" si="5"/>
        <v>18.25</v>
      </c>
      <c r="G26" s="18">
        <f t="shared" si="0"/>
        <v>-3.0250000000000044</v>
      </c>
      <c r="H26">
        <f t="shared" si="7"/>
        <v>-3.0250000000000044</v>
      </c>
      <c r="I26">
        <f t="shared" si="1"/>
        <v>-20.605964579378753</v>
      </c>
      <c r="J26">
        <f t="shared" si="2"/>
        <v>-3.3000000000000003</v>
      </c>
      <c r="L26">
        <f t="shared" si="6"/>
        <v>-20.625</v>
      </c>
      <c r="M26">
        <f t="shared" si="3"/>
        <v>0</v>
      </c>
      <c r="N26">
        <f t="shared" si="4"/>
        <v>0</v>
      </c>
    </row>
    <row r="27" spans="1:14" x14ac:dyDescent="0.3">
      <c r="A27" t="s">
        <v>88</v>
      </c>
      <c r="B27" s="15">
        <f>Protokoll!M26</f>
        <v>20</v>
      </c>
      <c r="C27" s="18">
        <f>VLOOKUP(B27,F:L,5,FALSE)</f>
        <v>-3.3000000000000003</v>
      </c>
      <c r="E27" s="15">
        <v>18.263545512046701</v>
      </c>
      <c r="F27" s="15">
        <f t="shared" si="5"/>
        <v>18.260000000000002</v>
      </c>
      <c r="G27" s="18">
        <f t="shared" si="0"/>
        <v>-2.9699999999999958</v>
      </c>
      <c r="H27">
        <f t="shared" si="7"/>
        <v>-2.9699999999999958</v>
      </c>
      <c r="I27">
        <f t="shared" si="1"/>
        <v>-20.550499683743151</v>
      </c>
      <c r="J27">
        <f t="shared" si="2"/>
        <v>-3.3000000000000003</v>
      </c>
      <c r="L27">
        <f t="shared" si="6"/>
        <v>-20.569999999999993</v>
      </c>
      <c r="M27">
        <f t="shared" si="3"/>
        <v>0</v>
      </c>
      <c r="N27">
        <f t="shared" si="4"/>
        <v>0</v>
      </c>
    </row>
    <row r="28" spans="1:14" x14ac:dyDescent="0.3">
      <c r="A28" t="s">
        <v>89</v>
      </c>
      <c r="B28" s="15">
        <f>Protokoll!M27</f>
        <v>20.2</v>
      </c>
      <c r="C28" s="18">
        <f>VLOOKUP(B28,F:L,5,FALSE)</f>
        <v>-3.3000000000000003</v>
      </c>
      <c r="E28" s="15">
        <v>18.273630038525901</v>
      </c>
      <c r="F28" s="15">
        <f t="shared" si="5"/>
        <v>18.27</v>
      </c>
      <c r="G28" s="18">
        <f t="shared" si="0"/>
        <v>-2.9150000000000067</v>
      </c>
      <c r="H28">
        <f t="shared" si="7"/>
        <v>-2.9150000000000067</v>
      </c>
      <c r="I28">
        <f t="shared" si="1"/>
        <v>-20.495034788107542</v>
      </c>
      <c r="J28">
        <f t="shared" si="2"/>
        <v>-3.3000000000000003</v>
      </c>
      <c r="L28">
        <f t="shared" si="6"/>
        <v>-20.515000000000004</v>
      </c>
      <c r="M28">
        <f t="shared" si="3"/>
        <v>0</v>
      </c>
      <c r="N28">
        <f t="shared" si="4"/>
        <v>0</v>
      </c>
    </row>
    <row r="29" spans="1:14" x14ac:dyDescent="0.3">
      <c r="A29" t="s">
        <v>91</v>
      </c>
      <c r="B29" s="15">
        <f>Protokoll!M29</f>
        <v>20</v>
      </c>
      <c r="C29" s="18">
        <f>VLOOKUP(B29,F:L,3,FALSE)</f>
        <v>3.3000000000000003</v>
      </c>
      <c r="E29" s="15">
        <v>18.283714565005099</v>
      </c>
      <c r="F29" s="15">
        <f t="shared" si="5"/>
        <v>18.28</v>
      </c>
      <c r="G29" s="18">
        <f t="shared" si="0"/>
        <v>-2.8599999999999981</v>
      </c>
      <c r="H29">
        <f t="shared" si="7"/>
        <v>-2.8599999999999981</v>
      </c>
      <c r="I29">
        <f t="shared" si="1"/>
        <v>-20.439569892471962</v>
      </c>
      <c r="J29">
        <f t="shared" si="2"/>
        <v>-3.3000000000000003</v>
      </c>
      <c r="L29">
        <f t="shared" si="6"/>
        <v>-20.459999999999997</v>
      </c>
      <c r="M29">
        <f t="shared" si="3"/>
        <v>0</v>
      </c>
      <c r="N29">
        <f t="shared" si="4"/>
        <v>0</v>
      </c>
    </row>
    <row r="30" spans="1:14" x14ac:dyDescent="0.3">
      <c r="A30" t="s">
        <v>90</v>
      </c>
      <c r="B30" s="15">
        <f>Protokoll!M30</f>
        <v>20.3</v>
      </c>
      <c r="C30" s="18">
        <f>VLOOKUP(B30,F:L,3,FALSE)</f>
        <v>3.3000000000000003</v>
      </c>
      <c r="E30" s="15">
        <v>18.293799091484299</v>
      </c>
      <c r="F30" s="15">
        <f t="shared" si="5"/>
        <v>18.29</v>
      </c>
      <c r="G30" s="18">
        <f t="shared" si="0"/>
        <v>-2.805000000000009</v>
      </c>
      <c r="H30">
        <f t="shared" si="7"/>
        <v>-2.805000000000009</v>
      </c>
      <c r="I30">
        <f t="shared" si="1"/>
        <v>-20.384104996836356</v>
      </c>
      <c r="J30">
        <f t="shared" si="2"/>
        <v>-3.3000000000000003</v>
      </c>
      <c r="L30">
        <f t="shared" si="6"/>
        <v>-20.405000000000008</v>
      </c>
      <c r="M30">
        <f t="shared" si="3"/>
        <v>0</v>
      </c>
      <c r="N30">
        <f t="shared" si="4"/>
        <v>0</v>
      </c>
    </row>
    <row r="31" spans="1:14" x14ac:dyDescent="0.3">
      <c r="E31" s="15">
        <v>18.3038836179635</v>
      </c>
      <c r="F31" s="15">
        <f t="shared" si="5"/>
        <v>18.3</v>
      </c>
      <c r="G31" s="18">
        <f t="shared" si="0"/>
        <v>-2.7500000000000004</v>
      </c>
      <c r="H31">
        <f t="shared" si="7"/>
        <v>-2.7500000000000004</v>
      </c>
      <c r="I31">
        <f t="shared" si="1"/>
        <v>-20.328640101200754</v>
      </c>
      <c r="J31">
        <f t="shared" si="2"/>
        <v>-3.3000000000000003</v>
      </c>
      <c r="L31">
        <f t="shared" si="6"/>
        <v>-20.350000000000001</v>
      </c>
      <c r="M31">
        <f t="shared" si="3"/>
        <v>0</v>
      </c>
      <c r="N31">
        <f t="shared" si="4"/>
        <v>0</v>
      </c>
    </row>
    <row r="32" spans="1:14" x14ac:dyDescent="0.3">
      <c r="E32" s="15">
        <v>18.3139681444427</v>
      </c>
      <c r="F32" s="15">
        <f t="shared" si="5"/>
        <v>18.309999999999999</v>
      </c>
      <c r="G32" s="18">
        <f t="shared" si="0"/>
        <v>-2.6950000000000109</v>
      </c>
      <c r="H32">
        <f t="shared" si="7"/>
        <v>-2.6950000000000109</v>
      </c>
      <c r="I32">
        <f t="shared" si="1"/>
        <v>-20.273175205565153</v>
      </c>
      <c r="J32">
        <f t="shared" si="2"/>
        <v>-3.3000000000000003</v>
      </c>
      <c r="L32">
        <f t="shared" si="6"/>
        <v>-20.295000000000009</v>
      </c>
      <c r="M32">
        <f t="shared" si="3"/>
        <v>0</v>
      </c>
      <c r="N32">
        <f t="shared" si="4"/>
        <v>0</v>
      </c>
    </row>
    <row r="33" spans="5:14" x14ac:dyDescent="0.3">
      <c r="E33" s="15">
        <v>18.324052670921901</v>
      </c>
      <c r="F33" s="15">
        <f t="shared" si="5"/>
        <v>18.32</v>
      </c>
      <c r="G33" s="18">
        <f t="shared" si="0"/>
        <v>-2.6400000000000023</v>
      </c>
      <c r="H33">
        <f t="shared" si="7"/>
        <v>-2.6400000000000023</v>
      </c>
      <c r="I33">
        <f t="shared" si="1"/>
        <v>-20.217710309929544</v>
      </c>
      <c r="J33">
        <f t="shared" si="2"/>
        <v>-3.3000000000000003</v>
      </c>
      <c r="L33">
        <f t="shared" si="6"/>
        <v>-20.239999999999998</v>
      </c>
      <c r="M33">
        <f t="shared" si="3"/>
        <v>0</v>
      </c>
      <c r="N33">
        <f t="shared" si="4"/>
        <v>0</v>
      </c>
    </row>
    <row r="34" spans="5:14" x14ac:dyDescent="0.3">
      <c r="E34" s="15">
        <v>18.334137197401098</v>
      </c>
      <c r="F34" s="15">
        <f t="shared" si="5"/>
        <v>18.329999999999998</v>
      </c>
      <c r="G34" s="18">
        <f t="shared" si="0"/>
        <v>-2.5850000000000137</v>
      </c>
      <c r="H34">
        <f t="shared" si="7"/>
        <v>-2.5850000000000137</v>
      </c>
      <c r="I34">
        <f t="shared" si="1"/>
        <v>-20.162245414293963</v>
      </c>
      <c r="J34">
        <f t="shared" si="2"/>
        <v>-3.3000000000000003</v>
      </c>
      <c r="L34">
        <f t="shared" si="6"/>
        <v>-20.185000000000013</v>
      </c>
      <c r="M34">
        <f t="shared" si="3"/>
        <v>0</v>
      </c>
      <c r="N34">
        <f t="shared" si="4"/>
        <v>0</v>
      </c>
    </row>
    <row r="35" spans="5:14" x14ac:dyDescent="0.3">
      <c r="E35" s="15">
        <v>18.344221723880299</v>
      </c>
      <c r="F35" s="15">
        <f t="shared" si="5"/>
        <v>18.34</v>
      </c>
      <c r="G35" s="18">
        <f t="shared" si="0"/>
        <v>-2.5300000000000051</v>
      </c>
      <c r="H35">
        <f t="shared" si="7"/>
        <v>-2.5300000000000051</v>
      </c>
      <c r="I35">
        <f t="shared" si="1"/>
        <v>-20.106780518658358</v>
      </c>
      <c r="J35">
        <f t="shared" si="2"/>
        <v>-3.3000000000000003</v>
      </c>
      <c r="L35">
        <f t="shared" si="6"/>
        <v>-20.130000000000003</v>
      </c>
      <c r="M35">
        <f t="shared" si="3"/>
        <v>0</v>
      </c>
      <c r="N35">
        <f t="shared" si="4"/>
        <v>0</v>
      </c>
    </row>
    <row r="36" spans="5:14" x14ac:dyDescent="0.3">
      <c r="E36" s="15">
        <v>18.3543062503595</v>
      </c>
      <c r="F36" s="15">
        <f t="shared" si="5"/>
        <v>18.350000000000001</v>
      </c>
      <c r="G36" s="18">
        <f t="shared" si="0"/>
        <v>-2.4749999999999965</v>
      </c>
      <c r="H36">
        <f t="shared" si="7"/>
        <v>-2.4749999999999965</v>
      </c>
      <c r="I36">
        <f t="shared" si="1"/>
        <v>-20.051315623022756</v>
      </c>
      <c r="J36">
        <f t="shared" si="2"/>
        <v>-3.3000000000000003</v>
      </c>
      <c r="L36">
        <f t="shared" si="6"/>
        <v>-20.074999999999996</v>
      </c>
      <c r="M36">
        <f t="shared" si="3"/>
        <v>0</v>
      </c>
      <c r="N36">
        <f t="shared" si="4"/>
        <v>0</v>
      </c>
    </row>
    <row r="37" spans="5:14" x14ac:dyDescent="0.3">
      <c r="E37" s="15">
        <v>18.3643907768387</v>
      </c>
      <c r="F37" s="15">
        <f t="shared" si="5"/>
        <v>18.36</v>
      </c>
      <c r="G37" s="18">
        <f t="shared" si="0"/>
        <v>-2.4200000000000075</v>
      </c>
      <c r="H37">
        <f t="shared" si="7"/>
        <v>-2.4200000000000075</v>
      </c>
      <c r="I37">
        <f t="shared" si="1"/>
        <v>-19.995850727387154</v>
      </c>
      <c r="J37">
        <f t="shared" si="2"/>
        <v>-3.3000000000000003</v>
      </c>
      <c r="L37">
        <f t="shared" si="6"/>
        <v>-20.020000000000007</v>
      </c>
      <c r="M37">
        <f t="shared" si="3"/>
        <v>0</v>
      </c>
      <c r="N37">
        <f t="shared" si="4"/>
        <v>0</v>
      </c>
    </row>
    <row r="38" spans="5:14" x14ac:dyDescent="0.3">
      <c r="E38" s="15">
        <v>18.374475303317901</v>
      </c>
      <c r="F38" s="15">
        <f t="shared" si="5"/>
        <v>18.37</v>
      </c>
      <c r="G38" s="18">
        <f t="shared" si="0"/>
        <v>-2.3649999999999989</v>
      </c>
      <c r="H38">
        <f t="shared" si="7"/>
        <v>-2.3649999999999989</v>
      </c>
      <c r="I38">
        <f t="shared" si="1"/>
        <v>-19.940385831751545</v>
      </c>
      <c r="J38">
        <f t="shared" si="2"/>
        <v>-3.3000000000000003</v>
      </c>
      <c r="L38">
        <f t="shared" si="6"/>
        <v>-19.965</v>
      </c>
      <c r="M38">
        <f t="shared" si="3"/>
        <v>0</v>
      </c>
      <c r="N38">
        <f t="shared" si="4"/>
        <v>0</v>
      </c>
    </row>
    <row r="39" spans="5:14" x14ac:dyDescent="0.3">
      <c r="E39" s="15">
        <v>18.384559829797102</v>
      </c>
      <c r="F39" s="15">
        <f t="shared" si="5"/>
        <v>18.38</v>
      </c>
      <c r="G39" s="18">
        <f t="shared" si="0"/>
        <v>-2.3100000000000094</v>
      </c>
      <c r="H39">
        <f t="shared" si="7"/>
        <v>-2.3100000000000094</v>
      </c>
      <c r="I39">
        <f t="shared" si="1"/>
        <v>-19.884920936115943</v>
      </c>
      <c r="J39">
        <f t="shared" si="2"/>
        <v>-3.3000000000000003</v>
      </c>
      <c r="L39">
        <f t="shared" si="6"/>
        <v>-19.910000000000007</v>
      </c>
      <c r="M39">
        <f t="shared" si="3"/>
        <v>0</v>
      </c>
      <c r="N39">
        <f t="shared" si="4"/>
        <v>0</v>
      </c>
    </row>
    <row r="40" spans="5:14" x14ac:dyDescent="0.3">
      <c r="E40" s="15">
        <v>18.394644356276402</v>
      </c>
      <c r="F40" s="15">
        <f t="shared" si="5"/>
        <v>18.39</v>
      </c>
      <c r="G40" s="18">
        <f t="shared" si="0"/>
        <v>-2.2550000000000008</v>
      </c>
      <c r="H40">
        <f t="shared" si="7"/>
        <v>-2.2550000000000008</v>
      </c>
      <c r="I40">
        <f t="shared" si="1"/>
        <v>-19.829456040479794</v>
      </c>
      <c r="J40">
        <f t="shared" si="2"/>
        <v>-3.3000000000000003</v>
      </c>
      <c r="L40">
        <f t="shared" si="6"/>
        <v>-19.854999999999997</v>
      </c>
      <c r="M40">
        <f t="shared" si="3"/>
        <v>0</v>
      </c>
      <c r="N40">
        <f t="shared" si="4"/>
        <v>0</v>
      </c>
    </row>
    <row r="41" spans="5:14" x14ac:dyDescent="0.3">
      <c r="E41" s="15">
        <v>18.404728882755599</v>
      </c>
      <c r="F41" s="15">
        <f t="shared" si="5"/>
        <v>18.399999999999999</v>
      </c>
      <c r="G41" s="18">
        <f t="shared" si="0"/>
        <v>-2.2000000000000122</v>
      </c>
      <c r="H41">
        <f t="shared" si="7"/>
        <v>-2.2000000000000122</v>
      </c>
      <c r="I41">
        <f t="shared" si="1"/>
        <v>-19.773991144844207</v>
      </c>
      <c r="J41">
        <f t="shared" si="2"/>
        <v>-3.3000000000000003</v>
      </c>
      <c r="L41">
        <f t="shared" si="6"/>
        <v>-19.800000000000011</v>
      </c>
      <c r="M41">
        <f t="shared" si="3"/>
        <v>0</v>
      </c>
      <c r="N41">
        <f t="shared" si="4"/>
        <v>0</v>
      </c>
    </row>
    <row r="42" spans="5:14" x14ac:dyDescent="0.3">
      <c r="E42" s="15">
        <v>18.414813409234799</v>
      </c>
      <c r="F42" s="15">
        <f t="shared" si="5"/>
        <v>18.41</v>
      </c>
      <c r="G42" s="18">
        <f t="shared" si="0"/>
        <v>-2.1450000000000036</v>
      </c>
      <c r="H42">
        <f t="shared" si="7"/>
        <v>-2.1450000000000036</v>
      </c>
      <c r="I42">
        <f t="shared" si="1"/>
        <v>-19.718526249208605</v>
      </c>
      <c r="J42">
        <f t="shared" si="2"/>
        <v>-3.3000000000000003</v>
      </c>
      <c r="L42">
        <f t="shared" si="6"/>
        <v>-19.745000000000001</v>
      </c>
      <c r="M42">
        <f t="shared" si="3"/>
        <v>0</v>
      </c>
      <c r="N42">
        <f t="shared" si="4"/>
        <v>0</v>
      </c>
    </row>
    <row r="43" spans="5:14" x14ac:dyDescent="0.3">
      <c r="E43" s="15">
        <v>18.424897935714</v>
      </c>
      <c r="F43" s="15">
        <f t="shared" si="5"/>
        <v>18.420000000000002</v>
      </c>
      <c r="G43" s="18">
        <f t="shared" si="0"/>
        <v>-2.089999999999995</v>
      </c>
      <c r="H43">
        <f t="shared" si="7"/>
        <v>-2.089999999999995</v>
      </c>
      <c r="I43">
        <f t="shared" si="1"/>
        <v>-19.663061353573003</v>
      </c>
      <c r="J43">
        <f t="shared" si="2"/>
        <v>-3.3000000000000003</v>
      </c>
      <c r="L43">
        <f t="shared" si="6"/>
        <v>-19.689999999999994</v>
      </c>
      <c r="M43">
        <f t="shared" si="3"/>
        <v>0</v>
      </c>
      <c r="N43">
        <f t="shared" si="4"/>
        <v>0</v>
      </c>
    </row>
    <row r="44" spans="5:14" x14ac:dyDescent="0.3">
      <c r="E44" s="15">
        <v>18.434982462193201</v>
      </c>
      <c r="F44" s="15">
        <f t="shared" si="5"/>
        <v>18.43</v>
      </c>
      <c r="G44" s="18">
        <f t="shared" si="0"/>
        <v>-2.0350000000000059</v>
      </c>
      <c r="H44">
        <f t="shared" si="7"/>
        <v>-2.0350000000000059</v>
      </c>
      <c r="I44">
        <f t="shared" si="1"/>
        <v>-19.607596457937397</v>
      </c>
      <c r="J44">
        <f t="shared" si="2"/>
        <v>-3.3000000000000003</v>
      </c>
      <c r="L44">
        <f t="shared" si="6"/>
        <v>-19.635000000000005</v>
      </c>
      <c r="M44">
        <f t="shared" si="3"/>
        <v>0</v>
      </c>
      <c r="N44">
        <f t="shared" si="4"/>
        <v>0</v>
      </c>
    </row>
    <row r="45" spans="5:14" x14ac:dyDescent="0.3">
      <c r="E45" s="15">
        <v>18.445066988672401</v>
      </c>
      <c r="F45" s="15">
        <f t="shared" si="5"/>
        <v>18.45</v>
      </c>
      <c r="G45" s="18">
        <f t="shared" si="0"/>
        <v>-1.925000000000008</v>
      </c>
      <c r="H45">
        <f t="shared" si="7"/>
        <v>-1.925000000000008</v>
      </c>
      <c r="I45">
        <f t="shared" si="1"/>
        <v>-19.552131562301795</v>
      </c>
      <c r="J45">
        <f t="shared" si="2"/>
        <v>-3.3000000000000003</v>
      </c>
      <c r="L45">
        <f t="shared" si="6"/>
        <v>-19.525000000000006</v>
      </c>
      <c r="M45">
        <f t="shared" si="3"/>
        <v>0</v>
      </c>
      <c r="N45">
        <f t="shared" si="4"/>
        <v>0</v>
      </c>
    </row>
    <row r="46" spans="5:14" x14ac:dyDescent="0.3">
      <c r="E46" s="15">
        <v>18.455151515151599</v>
      </c>
      <c r="F46" s="15">
        <f t="shared" si="5"/>
        <v>18.46</v>
      </c>
      <c r="G46" s="18">
        <f t="shared" si="0"/>
        <v>-1.8699999999999994</v>
      </c>
      <c r="H46">
        <f t="shared" si="7"/>
        <v>-1.8699999999999994</v>
      </c>
      <c r="I46">
        <f t="shared" si="1"/>
        <v>-19.496666666666208</v>
      </c>
      <c r="J46">
        <f t="shared" si="2"/>
        <v>-3.3000000000000003</v>
      </c>
      <c r="L46">
        <f t="shared" si="6"/>
        <v>-19.469999999999995</v>
      </c>
      <c r="M46">
        <f t="shared" si="3"/>
        <v>0</v>
      </c>
      <c r="N46">
        <f t="shared" si="4"/>
        <v>0</v>
      </c>
    </row>
    <row r="47" spans="5:14" x14ac:dyDescent="0.3">
      <c r="E47" s="15">
        <v>18.465236041630799</v>
      </c>
      <c r="F47" s="15">
        <f t="shared" si="5"/>
        <v>18.47</v>
      </c>
      <c r="G47" s="18">
        <f t="shared" si="0"/>
        <v>-1.8150000000000106</v>
      </c>
      <c r="H47">
        <f t="shared" si="7"/>
        <v>-1.8150000000000106</v>
      </c>
      <c r="I47">
        <f t="shared" si="1"/>
        <v>-19.441201771030606</v>
      </c>
      <c r="J47">
        <f t="shared" si="2"/>
        <v>-3.3000000000000003</v>
      </c>
      <c r="L47">
        <f t="shared" si="6"/>
        <v>-19.41500000000001</v>
      </c>
      <c r="M47">
        <f t="shared" si="3"/>
        <v>0</v>
      </c>
      <c r="N47">
        <f t="shared" si="4"/>
        <v>0</v>
      </c>
    </row>
    <row r="48" spans="5:14" x14ac:dyDescent="0.3">
      <c r="E48" s="15">
        <v>18.47532056811</v>
      </c>
      <c r="F48" s="15">
        <f t="shared" si="5"/>
        <v>18.48</v>
      </c>
      <c r="G48" s="18">
        <f t="shared" si="0"/>
        <v>-1.760000000000002</v>
      </c>
      <c r="H48">
        <f t="shared" si="7"/>
        <v>-1.760000000000002</v>
      </c>
      <c r="I48">
        <f t="shared" si="1"/>
        <v>-19.385736875395004</v>
      </c>
      <c r="J48">
        <f t="shared" si="2"/>
        <v>-3.3000000000000003</v>
      </c>
      <c r="L48">
        <f t="shared" si="6"/>
        <v>-19.36</v>
      </c>
      <c r="M48">
        <f t="shared" si="3"/>
        <v>0</v>
      </c>
      <c r="N48">
        <f t="shared" si="4"/>
        <v>0</v>
      </c>
    </row>
    <row r="49" spans="5:14" x14ac:dyDescent="0.3">
      <c r="E49" s="15">
        <v>18.4854050945893</v>
      </c>
      <c r="F49" s="15">
        <f t="shared" si="5"/>
        <v>18.489999999999998</v>
      </c>
      <c r="G49" s="18">
        <f t="shared" si="0"/>
        <v>-1.7050000000000127</v>
      </c>
      <c r="H49">
        <f t="shared" si="7"/>
        <v>-1.7050000000000127</v>
      </c>
      <c r="I49">
        <f t="shared" si="1"/>
        <v>-19.330271979758852</v>
      </c>
      <c r="J49">
        <f t="shared" si="2"/>
        <v>-3.3000000000000003</v>
      </c>
      <c r="L49">
        <f t="shared" si="6"/>
        <v>-19.30500000000001</v>
      </c>
      <c r="M49">
        <f t="shared" si="3"/>
        <v>0</v>
      </c>
      <c r="N49">
        <f t="shared" si="4"/>
        <v>0</v>
      </c>
    </row>
    <row r="50" spans="5:14" x14ac:dyDescent="0.3">
      <c r="E50" s="15">
        <v>18.495489621068501</v>
      </c>
      <c r="F50" s="15">
        <f t="shared" si="5"/>
        <v>18.5</v>
      </c>
      <c r="G50" s="18">
        <f t="shared" si="0"/>
        <v>-1.6500000000000041</v>
      </c>
      <c r="H50">
        <f t="shared" si="7"/>
        <v>-1.6500000000000041</v>
      </c>
      <c r="I50">
        <f t="shared" si="1"/>
        <v>-19.274807084123246</v>
      </c>
      <c r="J50">
        <f t="shared" si="2"/>
        <v>-3.3000000000000003</v>
      </c>
      <c r="L50">
        <f t="shared" si="6"/>
        <v>-19.250000000000004</v>
      </c>
      <c r="M50">
        <f t="shared" si="3"/>
        <v>0</v>
      </c>
      <c r="N50">
        <f t="shared" si="4"/>
        <v>0</v>
      </c>
    </row>
    <row r="51" spans="5:14" x14ac:dyDescent="0.3">
      <c r="E51" s="15">
        <v>18.505574147547701</v>
      </c>
      <c r="F51" s="15">
        <f t="shared" si="5"/>
        <v>18.510000000000002</v>
      </c>
      <c r="G51" s="18">
        <f t="shared" si="0"/>
        <v>-1.5949999999999955</v>
      </c>
      <c r="H51">
        <f t="shared" si="7"/>
        <v>-1.5949999999999955</v>
      </c>
      <c r="I51">
        <f t="shared" si="1"/>
        <v>-19.219342188487644</v>
      </c>
      <c r="J51">
        <f t="shared" si="2"/>
        <v>-3.3000000000000003</v>
      </c>
      <c r="L51">
        <f t="shared" si="6"/>
        <v>-19.194999999999993</v>
      </c>
      <c r="M51">
        <f t="shared" si="3"/>
        <v>0</v>
      </c>
      <c r="N51">
        <f t="shared" si="4"/>
        <v>0</v>
      </c>
    </row>
    <row r="52" spans="5:14" x14ac:dyDescent="0.3">
      <c r="E52" s="15">
        <v>18.515658674026898</v>
      </c>
      <c r="F52" s="15">
        <f t="shared" si="5"/>
        <v>18.52</v>
      </c>
      <c r="G52" s="18">
        <f t="shared" si="0"/>
        <v>-1.5400000000000065</v>
      </c>
      <c r="H52">
        <f t="shared" si="7"/>
        <v>-1.5400000000000065</v>
      </c>
      <c r="I52">
        <f t="shared" si="1"/>
        <v>-19.16387729285206</v>
      </c>
      <c r="J52">
        <f t="shared" si="2"/>
        <v>-3.3000000000000003</v>
      </c>
      <c r="L52">
        <f t="shared" si="6"/>
        <v>-19.140000000000004</v>
      </c>
      <c r="M52">
        <f t="shared" si="3"/>
        <v>0</v>
      </c>
      <c r="N52">
        <f t="shared" si="4"/>
        <v>0</v>
      </c>
    </row>
    <row r="53" spans="5:14" x14ac:dyDescent="0.3">
      <c r="E53" s="15">
        <v>18.525743200506099</v>
      </c>
      <c r="F53" s="15">
        <f t="shared" si="5"/>
        <v>18.53</v>
      </c>
      <c r="G53" s="18">
        <f t="shared" si="0"/>
        <v>-1.4849999999999979</v>
      </c>
      <c r="H53">
        <f t="shared" si="7"/>
        <v>-1.4849999999999979</v>
      </c>
      <c r="I53">
        <f t="shared" si="1"/>
        <v>-19.108412397216458</v>
      </c>
      <c r="J53">
        <f t="shared" si="2"/>
        <v>-3.3000000000000003</v>
      </c>
      <c r="L53">
        <f t="shared" si="6"/>
        <v>-19.084999999999994</v>
      </c>
      <c r="M53">
        <f t="shared" si="3"/>
        <v>0</v>
      </c>
      <c r="N53">
        <f t="shared" si="4"/>
        <v>0</v>
      </c>
    </row>
    <row r="54" spans="5:14" x14ac:dyDescent="0.3">
      <c r="E54" s="15">
        <v>18.5358277269853</v>
      </c>
      <c r="F54" s="15">
        <f t="shared" si="5"/>
        <v>18.54</v>
      </c>
      <c r="G54" s="18">
        <f t="shared" si="0"/>
        <v>-1.4300000000000088</v>
      </c>
      <c r="H54">
        <f t="shared" si="7"/>
        <v>-1.4300000000000088</v>
      </c>
      <c r="I54">
        <f t="shared" si="1"/>
        <v>-19.052947501580853</v>
      </c>
      <c r="J54">
        <f t="shared" si="2"/>
        <v>-3.3000000000000003</v>
      </c>
      <c r="L54">
        <f t="shared" si="6"/>
        <v>-19.030000000000008</v>
      </c>
      <c r="M54">
        <f t="shared" si="3"/>
        <v>0</v>
      </c>
      <c r="N54">
        <f t="shared" si="4"/>
        <v>0</v>
      </c>
    </row>
    <row r="55" spans="5:14" x14ac:dyDescent="0.3">
      <c r="E55" s="15">
        <v>18.5459122534645</v>
      </c>
      <c r="F55" s="15">
        <f t="shared" si="5"/>
        <v>18.55</v>
      </c>
      <c r="G55" s="18">
        <f t="shared" si="0"/>
        <v>-1.3750000000000002</v>
      </c>
      <c r="H55">
        <f t="shared" si="7"/>
        <v>-1.3750000000000002</v>
      </c>
      <c r="I55">
        <f t="shared" si="1"/>
        <v>-18.997482605945248</v>
      </c>
      <c r="J55">
        <f t="shared" si="2"/>
        <v>-3.3000000000000003</v>
      </c>
      <c r="L55">
        <f t="shared" si="6"/>
        <v>-18.974999999999998</v>
      </c>
      <c r="M55">
        <f t="shared" si="3"/>
        <v>0</v>
      </c>
      <c r="N55">
        <f t="shared" si="4"/>
        <v>0</v>
      </c>
    </row>
    <row r="56" spans="5:14" x14ac:dyDescent="0.3">
      <c r="E56" s="15">
        <v>18.555996779943701</v>
      </c>
      <c r="F56" s="15">
        <f t="shared" si="5"/>
        <v>18.559999999999999</v>
      </c>
      <c r="G56" s="18">
        <f t="shared" si="0"/>
        <v>-1.3200000000000112</v>
      </c>
      <c r="H56">
        <f t="shared" si="7"/>
        <v>-1.3200000000000112</v>
      </c>
      <c r="I56">
        <f t="shared" si="1"/>
        <v>-18.942017710309646</v>
      </c>
      <c r="J56">
        <f t="shared" si="2"/>
        <v>-3.3000000000000003</v>
      </c>
      <c r="L56">
        <f t="shared" si="6"/>
        <v>-18.920000000000009</v>
      </c>
      <c r="M56">
        <f t="shared" si="3"/>
        <v>0</v>
      </c>
      <c r="N56">
        <f t="shared" si="4"/>
        <v>0</v>
      </c>
    </row>
    <row r="57" spans="5:14" x14ac:dyDescent="0.3">
      <c r="E57" s="15">
        <v>18.566081306423001</v>
      </c>
      <c r="F57" s="15">
        <f t="shared" si="5"/>
        <v>18.57</v>
      </c>
      <c r="G57" s="18">
        <f t="shared" si="0"/>
        <v>-1.2650000000000026</v>
      </c>
      <c r="H57">
        <f t="shared" si="7"/>
        <v>-1.2650000000000026</v>
      </c>
      <c r="I57">
        <f t="shared" si="1"/>
        <v>-18.886552814673497</v>
      </c>
      <c r="J57">
        <f t="shared" si="2"/>
        <v>-3.3000000000000003</v>
      </c>
      <c r="L57">
        <f t="shared" si="6"/>
        <v>-18.865000000000002</v>
      </c>
      <c r="M57">
        <f t="shared" si="3"/>
        <v>0</v>
      </c>
      <c r="N57">
        <f t="shared" si="4"/>
        <v>0</v>
      </c>
    </row>
    <row r="58" spans="5:14" x14ac:dyDescent="0.3">
      <c r="E58" s="15">
        <v>18.576165832902198</v>
      </c>
      <c r="F58" s="15">
        <f t="shared" si="5"/>
        <v>18.579999999999998</v>
      </c>
      <c r="G58" s="18">
        <f t="shared" si="0"/>
        <v>-1.2100000000000133</v>
      </c>
      <c r="H58">
        <f t="shared" si="7"/>
        <v>-1.2100000000000133</v>
      </c>
      <c r="I58">
        <f t="shared" si="1"/>
        <v>-18.831087919037909</v>
      </c>
      <c r="J58">
        <f t="shared" si="2"/>
        <v>-3.3000000000000003</v>
      </c>
      <c r="L58">
        <f t="shared" si="6"/>
        <v>-18.810000000000009</v>
      </c>
      <c r="M58">
        <f t="shared" si="3"/>
        <v>0</v>
      </c>
      <c r="N58">
        <f t="shared" si="4"/>
        <v>0</v>
      </c>
    </row>
    <row r="59" spans="5:14" x14ac:dyDescent="0.3">
      <c r="E59" s="15">
        <v>18.586250359381399</v>
      </c>
      <c r="F59" s="15">
        <f t="shared" si="5"/>
        <v>18.59</v>
      </c>
      <c r="G59" s="18">
        <f t="shared" si="0"/>
        <v>-1.1550000000000047</v>
      </c>
      <c r="H59">
        <f t="shared" si="7"/>
        <v>-1.1550000000000047</v>
      </c>
      <c r="I59">
        <f t="shared" si="1"/>
        <v>-18.775623023402307</v>
      </c>
      <c r="J59">
        <f t="shared" si="2"/>
        <v>-3.3000000000000003</v>
      </c>
      <c r="L59">
        <f t="shared" si="6"/>
        <v>-18.755000000000003</v>
      </c>
      <c r="M59">
        <f t="shared" si="3"/>
        <v>0</v>
      </c>
      <c r="N59">
        <f t="shared" si="4"/>
        <v>0</v>
      </c>
    </row>
    <row r="60" spans="5:14" x14ac:dyDescent="0.3">
      <c r="E60" s="15">
        <v>18.5963348858606</v>
      </c>
      <c r="F60" s="15">
        <f t="shared" si="5"/>
        <v>18.600000000000001</v>
      </c>
      <c r="G60" s="18">
        <f t="shared" si="0"/>
        <v>-1.0999999999999961</v>
      </c>
      <c r="H60">
        <f t="shared" si="7"/>
        <v>-1.0999999999999961</v>
      </c>
      <c r="I60">
        <f t="shared" si="1"/>
        <v>-18.720158127766705</v>
      </c>
      <c r="J60">
        <f t="shared" si="2"/>
        <v>-3.3000000000000003</v>
      </c>
      <c r="L60">
        <f t="shared" si="6"/>
        <v>-18.699999999999992</v>
      </c>
      <c r="M60">
        <f t="shared" si="3"/>
        <v>0</v>
      </c>
      <c r="N60">
        <f t="shared" si="4"/>
        <v>0</v>
      </c>
    </row>
    <row r="61" spans="5:14" x14ac:dyDescent="0.3">
      <c r="E61" s="15">
        <v>18.6064194123398</v>
      </c>
      <c r="F61" s="15">
        <f t="shared" si="5"/>
        <v>18.61</v>
      </c>
      <c r="G61" s="18">
        <f t="shared" si="0"/>
        <v>-1.0450000000000073</v>
      </c>
      <c r="H61">
        <f t="shared" si="7"/>
        <v>-1.0450000000000073</v>
      </c>
      <c r="I61">
        <f t="shared" si="1"/>
        <v>-18.6646932321311</v>
      </c>
      <c r="J61">
        <f t="shared" si="2"/>
        <v>-3.3000000000000003</v>
      </c>
      <c r="L61">
        <f t="shared" si="6"/>
        <v>-18.645000000000007</v>
      </c>
      <c r="M61">
        <f t="shared" si="3"/>
        <v>0</v>
      </c>
      <c r="N61">
        <f t="shared" si="4"/>
        <v>0</v>
      </c>
    </row>
    <row r="62" spans="5:14" x14ac:dyDescent="0.3">
      <c r="E62" s="15">
        <v>18.616503938819001</v>
      </c>
      <c r="F62" s="15">
        <f t="shared" si="5"/>
        <v>18.62</v>
      </c>
      <c r="G62" s="18">
        <f t="shared" si="0"/>
        <v>-0.98999999999999855</v>
      </c>
      <c r="H62">
        <f t="shared" si="7"/>
        <v>-0.98999999999999855</v>
      </c>
      <c r="I62">
        <f t="shared" si="1"/>
        <v>-18.609228336495498</v>
      </c>
      <c r="J62">
        <f t="shared" si="2"/>
        <v>-3.3000000000000003</v>
      </c>
      <c r="L62">
        <f t="shared" si="6"/>
        <v>-18.589999999999996</v>
      </c>
      <c r="M62">
        <f t="shared" si="3"/>
        <v>0</v>
      </c>
      <c r="N62">
        <f t="shared" si="4"/>
        <v>0</v>
      </c>
    </row>
    <row r="63" spans="5:14" x14ac:dyDescent="0.3">
      <c r="E63" s="15">
        <v>18.626588465298202</v>
      </c>
      <c r="F63" s="15">
        <f t="shared" si="5"/>
        <v>18.63</v>
      </c>
      <c r="G63" s="18">
        <f t="shared" si="0"/>
        <v>-0.9350000000000096</v>
      </c>
      <c r="H63">
        <f t="shared" si="7"/>
        <v>-0.9350000000000096</v>
      </c>
      <c r="I63">
        <f t="shared" si="1"/>
        <v>-18.553763440859893</v>
      </c>
      <c r="J63">
        <f t="shared" si="2"/>
        <v>-3.3000000000000003</v>
      </c>
      <c r="L63">
        <f t="shared" si="6"/>
        <v>-18.535000000000007</v>
      </c>
      <c r="M63">
        <f t="shared" si="3"/>
        <v>0</v>
      </c>
      <c r="N63">
        <f t="shared" si="4"/>
        <v>0</v>
      </c>
    </row>
    <row r="64" spans="5:14" x14ac:dyDescent="0.3">
      <c r="E64" s="15">
        <v>18.636672991777399</v>
      </c>
      <c r="F64" s="15">
        <f t="shared" si="5"/>
        <v>18.64</v>
      </c>
      <c r="G64" s="18">
        <f t="shared" si="0"/>
        <v>-0.880000000000001</v>
      </c>
      <c r="H64">
        <f t="shared" si="7"/>
        <v>-0.880000000000001</v>
      </c>
      <c r="I64">
        <f t="shared" si="1"/>
        <v>-18.498298545224308</v>
      </c>
      <c r="J64">
        <f t="shared" si="2"/>
        <v>-3.3000000000000003</v>
      </c>
      <c r="L64">
        <f t="shared" si="6"/>
        <v>-18.48</v>
      </c>
      <c r="M64">
        <f t="shared" si="3"/>
        <v>0</v>
      </c>
      <c r="N64">
        <f t="shared" si="4"/>
        <v>0</v>
      </c>
    </row>
    <row r="65" spans="5:14" x14ac:dyDescent="0.3">
      <c r="E65" s="15">
        <v>18.646757518256599</v>
      </c>
      <c r="F65" s="15">
        <f t="shared" si="5"/>
        <v>18.649999999999999</v>
      </c>
      <c r="G65" s="18">
        <f t="shared" si="0"/>
        <v>-0.82500000000001183</v>
      </c>
      <c r="H65">
        <f t="shared" si="7"/>
        <v>-0.82500000000001183</v>
      </c>
      <c r="I65">
        <f t="shared" si="1"/>
        <v>-18.442833649588707</v>
      </c>
      <c r="J65">
        <f t="shared" si="2"/>
        <v>-3.3000000000000003</v>
      </c>
      <c r="L65">
        <f t="shared" si="6"/>
        <v>-18.425000000000008</v>
      </c>
      <c r="M65">
        <f t="shared" si="3"/>
        <v>0</v>
      </c>
      <c r="N65">
        <f t="shared" si="4"/>
        <v>0</v>
      </c>
    </row>
    <row r="66" spans="5:14" x14ac:dyDescent="0.3">
      <c r="E66" s="15">
        <v>18.6568420447359</v>
      </c>
      <c r="F66" s="15">
        <f t="shared" si="5"/>
        <v>18.66</v>
      </c>
      <c r="G66" s="18">
        <f t="shared" si="0"/>
        <v>-0.77000000000000324</v>
      </c>
      <c r="H66">
        <f t="shared" si="7"/>
        <v>-0.77000000000000324</v>
      </c>
      <c r="I66">
        <f t="shared" si="1"/>
        <v>-18.387368753952554</v>
      </c>
      <c r="J66">
        <f t="shared" ref="J66:J129" si="8">IF(I66&lt;=$C$14,$C$14,I66)</f>
        <v>-3.3000000000000003</v>
      </c>
      <c r="L66">
        <f t="shared" si="6"/>
        <v>-18.37</v>
      </c>
      <c r="M66">
        <f t="shared" si="3"/>
        <v>0</v>
      </c>
      <c r="N66">
        <f t="shared" si="4"/>
        <v>0</v>
      </c>
    </row>
    <row r="67" spans="5:14" x14ac:dyDescent="0.3">
      <c r="E67" s="15">
        <v>18.6669265712151</v>
      </c>
      <c r="F67" s="15">
        <f t="shared" si="5"/>
        <v>18.670000000000002</v>
      </c>
      <c r="G67" s="18">
        <f t="shared" ref="G67:G130" si="9">-0.33*$B$2*(($B$7-F67)/$B$15)</f>
        <v>-0.71499999999999464</v>
      </c>
      <c r="H67">
        <f t="shared" ref="H67:H130" si="10">IF(G67&gt;=$C$13,$C$13,G67)</f>
        <v>-0.71499999999999464</v>
      </c>
      <c r="I67">
        <f t="shared" ref="I67:I130" si="11">0.33*$B$2*((E67-$B$9)/$B$15)</f>
        <v>-18.331903858316949</v>
      </c>
      <c r="J67">
        <f t="shared" si="8"/>
        <v>-3.3000000000000003</v>
      </c>
      <c r="L67">
        <f t="shared" si="6"/>
        <v>-18.314999999999991</v>
      </c>
      <c r="M67">
        <f t="shared" ref="M67:M130" si="12">$B$3/$B$2*H67</f>
        <v>0</v>
      </c>
      <c r="N67">
        <f t="shared" ref="N67:N130" si="13">$B$3/$B$2*J67</f>
        <v>0</v>
      </c>
    </row>
    <row r="68" spans="5:14" x14ac:dyDescent="0.3">
      <c r="E68" s="15">
        <v>18.677011097694301</v>
      </c>
      <c r="F68" s="15">
        <f t="shared" ref="F68:F131" si="14">ROUND(E68,2)</f>
        <v>18.68</v>
      </c>
      <c r="G68" s="18">
        <f t="shared" si="9"/>
        <v>-0.66000000000000558</v>
      </c>
      <c r="H68">
        <f t="shared" si="10"/>
        <v>-0.66000000000000558</v>
      </c>
      <c r="I68">
        <f t="shared" si="11"/>
        <v>-18.276438962681347</v>
      </c>
      <c r="J68">
        <f t="shared" si="8"/>
        <v>-3.3000000000000003</v>
      </c>
      <c r="L68">
        <f t="shared" si="6"/>
        <v>-18.260000000000005</v>
      </c>
      <c r="M68">
        <f t="shared" si="12"/>
        <v>0</v>
      </c>
      <c r="N68">
        <f t="shared" si="13"/>
        <v>0</v>
      </c>
    </row>
    <row r="69" spans="5:14" x14ac:dyDescent="0.3">
      <c r="E69" s="15">
        <v>18.687095624173502</v>
      </c>
      <c r="F69" s="15">
        <f t="shared" si="14"/>
        <v>18.690000000000001</v>
      </c>
      <c r="G69" s="18">
        <f t="shared" si="9"/>
        <v>-0.60499999999999698</v>
      </c>
      <c r="H69">
        <f t="shared" si="10"/>
        <v>-0.60499999999999698</v>
      </c>
      <c r="I69">
        <f t="shared" si="11"/>
        <v>-18.220974067045745</v>
      </c>
      <c r="J69">
        <f t="shared" si="8"/>
        <v>-3.3000000000000003</v>
      </c>
      <c r="L69">
        <f t="shared" ref="L69:L132" si="15">-0.33*$B$2*(($B$9-F69)/$B$15)</f>
        <v>-18.204999999999995</v>
      </c>
      <c r="M69">
        <f t="shared" si="12"/>
        <v>0</v>
      </c>
      <c r="N69">
        <f t="shared" si="13"/>
        <v>0</v>
      </c>
    </row>
    <row r="70" spans="5:14" x14ac:dyDescent="0.3">
      <c r="E70" s="15">
        <v>18.697180150652699</v>
      </c>
      <c r="F70" s="15">
        <f t="shared" si="14"/>
        <v>18.7</v>
      </c>
      <c r="G70" s="18">
        <f t="shared" si="9"/>
        <v>-0.55000000000000793</v>
      </c>
      <c r="H70">
        <f t="shared" si="10"/>
        <v>-0.55000000000000793</v>
      </c>
      <c r="I70">
        <f t="shared" si="11"/>
        <v>-18.165509171410161</v>
      </c>
      <c r="J70">
        <f t="shared" si="8"/>
        <v>-3.3000000000000003</v>
      </c>
      <c r="L70">
        <f t="shared" si="15"/>
        <v>-18.150000000000006</v>
      </c>
      <c r="M70">
        <f t="shared" si="12"/>
        <v>0</v>
      </c>
      <c r="N70">
        <f t="shared" si="13"/>
        <v>0</v>
      </c>
    </row>
    <row r="71" spans="5:14" x14ac:dyDescent="0.3">
      <c r="E71" s="15">
        <v>18.707264677131899</v>
      </c>
      <c r="F71" s="15">
        <f t="shared" si="14"/>
        <v>18.71</v>
      </c>
      <c r="G71" s="18">
        <f t="shared" si="9"/>
        <v>-0.49499999999999927</v>
      </c>
      <c r="H71">
        <f t="shared" si="10"/>
        <v>-0.49499999999999927</v>
      </c>
      <c r="I71">
        <f t="shared" si="11"/>
        <v>-18.110044275774555</v>
      </c>
      <c r="J71">
        <f t="shared" si="8"/>
        <v>-3.3000000000000003</v>
      </c>
      <c r="L71">
        <f t="shared" si="15"/>
        <v>-18.094999999999999</v>
      </c>
      <c r="M71">
        <f t="shared" si="12"/>
        <v>0</v>
      </c>
      <c r="N71">
        <f t="shared" si="13"/>
        <v>0</v>
      </c>
    </row>
    <row r="72" spans="5:14" x14ac:dyDescent="0.3">
      <c r="E72" s="15">
        <v>18.7173492036111</v>
      </c>
      <c r="F72" s="15">
        <f t="shared" si="14"/>
        <v>18.72</v>
      </c>
      <c r="G72" s="18">
        <f t="shared" si="9"/>
        <v>-0.44000000000001022</v>
      </c>
      <c r="H72">
        <f t="shared" si="10"/>
        <v>-0.44000000000001022</v>
      </c>
      <c r="I72">
        <f t="shared" si="11"/>
        <v>-18.05457938013895</v>
      </c>
      <c r="J72">
        <f t="shared" si="8"/>
        <v>-3.3000000000000003</v>
      </c>
      <c r="L72">
        <f t="shared" si="15"/>
        <v>-18.040000000000006</v>
      </c>
      <c r="M72">
        <f t="shared" si="12"/>
        <v>0</v>
      </c>
      <c r="N72">
        <f t="shared" si="13"/>
        <v>0</v>
      </c>
    </row>
    <row r="73" spans="5:14" x14ac:dyDescent="0.3">
      <c r="E73" s="15">
        <v>18.727433730090301</v>
      </c>
      <c r="F73" s="15">
        <f t="shared" si="14"/>
        <v>18.73</v>
      </c>
      <c r="G73" s="18">
        <f t="shared" si="9"/>
        <v>-0.38500000000000162</v>
      </c>
      <c r="H73">
        <f t="shared" si="10"/>
        <v>-0.38500000000000162</v>
      </c>
      <c r="I73">
        <f t="shared" si="11"/>
        <v>-17.999114484503348</v>
      </c>
      <c r="J73">
        <f t="shared" si="8"/>
        <v>-3.3000000000000003</v>
      </c>
      <c r="L73">
        <f t="shared" si="15"/>
        <v>-17.984999999999999</v>
      </c>
      <c r="M73">
        <f t="shared" si="12"/>
        <v>0</v>
      </c>
      <c r="N73">
        <f t="shared" si="13"/>
        <v>0</v>
      </c>
    </row>
    <row r="74" spans="5:14" x14ac:dyDescent="0.3">
      <c r="E74" s="15">
        <v>18.737518256569501</v>
      </c>
      <c r="F74" s="15">
        <f t="shared" si="14"/>
        <v>18.739999999999998</v>
      </c>
      <c r="G74" s="18">
        <f t="shared" si="9"/>
        <v>-0.33000000000001256</v>
      </c>
      <c r="H74">
        <f t="shared" si="10"/>
        <v>-0.33000000000001256</v>
      </c>
      <c r="I74">
        <f t="shared" si="11"/>
        <v>-17.943649588867746</v>
      </c>
      <c r="J74">
        <f t="shared" si="8"/>
        <v>-3.3000000000000003</v>
      </c>
      <c r="L74">
        <f t="shared" si="15"/>
        <v>-17.93000000000001</v>
      </c>
      <c r="M74">
        <f t="shared" si="12"/>
        <v>0</v>
      </c>
      <c r="N74">
        <f t="shared" si="13"/>
        <v>0</v>
      </c>
    </row>
    <row r="75" spans="5:14" x14ac:dyDescent="0.3">
      <c r="E75" s="15">
        <v>18.747602783048801</v>
      </c>
      <c r="F75" s="15">
        <f t="shared" si="14"/>
        <v>18.75</v>
      </c>
      <c r="G75" s="18">
        <f t="shared" si="9"/>
        <v>-0.27500000000000396</v>
      </c>
      <c r="H75">
        <f t="shared" si="10"/>
        <v>-0.27500000000000396</v>
      </c>
      <c r="I75">
        <f t="shared" si="11"/>
        <v>-17.888184693231594</v>
      </c>
      <c r="J75">
        <f t="shared" si="8"/>
        <v>-3.3000000000000003</v>
      </c>
      <c r="L75">
        <f t="shared" si="15"/>
        <v>-17.875000000000004</v>
      </c>
      <c r="M75">
        <f t="shared" si="12"/>
        <v>0</v>
      </c>
      <c r="N75">
        <f t="shared" si="13"/>
        <v>0</v>
      </c>
    </row>
    <row r="76" spans="5:14" x14ac:dyDescent="0.3">
      <c r="E76" s="15">
        <v>18.757687309527999</v>
      </c>
      <c r="F76" s="15">
        <f t="shared" si="14"/>
        <v>18.760000000000002</v>
      </c>
      <c r="G76" s="18">
        <f t="shared" si="9"/>
        <v>-0.21999999999999534</v>
      </c>
      <c r="H76">
        <f t="shared" si="10"/>
        <v>-0.21999999999999534</v>
      </c>
      <c r="I76">
        <f t="shared" si="11"/>
        <v>-17.83271979759601</v>
      </c>
      <c r="J76">
        <f t="shared" si="8"/>
        <v>-3.3000000000000003</v>
      </c>
      <c r="L76">
        <f t="shared" si="15"/>
        <v>-17.819999999999993</v>
      </c>
      <c r="M76">
        <f t="shared" si="12"/>
        <v>0</v>
      </c>
      <c r="N76">
        <f t="shared" si="13"/>
        <v>0</v>
      </c>
    </row>
    <row r="77" spans="5:14" x14ac:dyDescent="0.3">
      <c r="E77" s="15">
        <v>18.767771836007199</v>
      </c>
      <c r="F77" s="15">
        <f t="shared" si="14"/>
        <v>18.77</v>
      </c>
      <c r="G77" s="18">
        <f t="shared" si="9"/>
        <v>-0.16500000000000628</v>
      </c>
      <c r="H77">
        <f t="shared" si="10"/>
        <v>-0.16500000000000628</v>
      </c>
      <c r="I77">
        <f t="shared" si="11"/>
        <v>-17.777254901960408</v>
      </c>
      <c r="J77">
        <f t="shared" si="8"/>
        <v>-3.3000000000000003</v>
      </c>
      <c r="L77">
        <f t="shared" si="15"/>
        <v>-17.765000000000004</v>
      </c>
      <c r="M77">
        <f t="shared" si="12"/>
        <v>0</v>
      </c>
      <c r="N77">
        <f t="shared" si="13"/>
        <v>0</v>
      </c>
    </row>
    <row r="78" spans="5:14" x14ac:dyDescent="0.3">
      <c r="E78" s="15">
        <v>18.7778563624864</v>
      </c>
      <c r="F78" s="15">
        <f t="shared" si="14"/>
        <v>18.78</v>
      </c>
      <c r="G78" s="18">
        <f t="shared" si="9"/>
        <v>-0.10999999999999767</v>
      </c>
      <c r="H78">
        <f t="shared" si="10"/>
        <v>-0.10999999999999767</v>
      </c>
      <c r="I78">
        <f t="shared" si="11"/>
        <v>-17.721790006324802</v>
      </c>
      <c r="J78">
        <f t="shared" si="8"/>
        <v>-3.3000000000000003</v>
      </c>
      <c r="L78">
        <f t="shared" si="15"/>
        <v>-17.709999999999997</v>
      </c>
      <c r="M78">
        <f t="shared" si="12"/>
        <v>0</v>
      </c>
      <c r="N78">
        <f t="shared" si="13"/>
        <v>0</v>
      </c>
    </row>
    <row r="79" spans="5:14" x14ac:dyDescent="0.3">
      <c r="E79" s="15">
        <v>18.787940888965601</v>
      </c>
      <c r="F79" s="15">
        <f t="shared" si="14"/>
        <v>18.79</v>
      </c>
      <c r="G79" s="18">
        <f t="shared" si="9"/>
        <v>-5.5000000000008605E-2</v>
      </c>
      <c r="H79">
        <f t="shared" si="10"/>
        <v>-5.5000000000008605E-2</v>
      </c>
      <c r="I79">
        <f t="shared" si="11"/>
        <v>-17.666325110689201</v>
      </c>
      <c r="J79">
        <f t="shared" si="8"/>
        <v>-3.3000000000000003</v>
      </c>
      <c r="L79">
        <f t="shared" si="15"/>
        <v>-17.655000000000005</v>
      </c>
      <c r="M79">
        <f t="shared" si="12"/>
        <v>0</v>
      </c>
      <c r="N79">
        <f t="shared" si="13"/>
        <v>0</v>
      </c>
    </row>
    <row r="80" spans="5:14" x14ac:dyDescent="0.3">
      <c r="E80" s="15">
        <v>18.798025415444801</v>
      </c>
      <c r="F80" s="15">
        <f t="shared" si="14"/>
        <v>18.8</v>
      </c>
      <c r="G80" s="18">
        <f t="shared" si="9"/>
        <v>0</v>
      </c>
      <c r="H80">
        <f t="shared" si="10"/>
        <v>0</v>
      </c>
      <c r="I80">
        <f t="shared" si="11"/>
        <v>-17.610860215053595</v>
      </c>
      <c r="J80">
        <f t="shared" si="8"/>
        <v>-3.3000000000000003</v>
      </c>
      <c r="L80">
        <f t="shared" si="15"/>
        <v>-17.599999999999998</v>
      </c>
      <c r="M80">
        <f t="shared" si="12"/>
        <v>0</v>
      </c>
      <c r="N80">
        <f t="shared" si="13"/>
        <v>0</v>
      </c>
    </row>
    <row r="81" spans="5:14" x14ac:dyDescent="0.3">
      <c r="E81" s="15">
        <v>18.808109941923998</v>
      </c>
      <c r="F81" s="15">
        <f t="shared" si="14"/>
        <v>18.809999999999999</v>
      </c>
      <c r="G81" s="18">
        <f t="shared" si="9"/>
        <v>5.4999999999989072E-2</v>
      </c>
      <c r="H81">
        <f t="shared" si="10"/>
        <v>5.4999999999989072E-2</v>
      </c>
      <c r="I81">
        <f t="shared" si="11"/>
        <v>-17.555395319418011</v>
      </c>
      <c r="J81">
        <f t="shared" si="8"/>
        <v>-3.3000000000000003</v>
      </c>
      <c r="L81">
        <f t="shared" si="15"/>
        <v>-17.545000000000009</v>
      </c>
      <c r="M81">
        <f t="shared" si="12"/>
        <v>0</v>
      </c>
      <c r="N81">
        <f t="shared" si="13"/>
        <v>0</v>
      </c>
    </row>
    <row r="82" spans="5:14" x14ac:dyDescent="0.3">
      <c r="E82" s="15">
        <v>18.818194468403199</v>
      </c>
      <c r="F82" s="15">
        <f t="shared" si="14"/>
        <v>18.82</v>
      </c>
      <c r="G82" s="18">
        <f t="shared" si="9"/>
        <v>0.10999999999999767</v>
      </c>
      <c r="H82">
        <f t="shared" si="10"/>
        <v>0.10999999999999767</v>
      </c>
      <c r="I82">
        <f t="shared" si="11"/>
        <v>-17.499930423782409</v>
      </c>
      <c r="J82">
        <f t="shared" si="8"/>
        <v>-3.3000000000000003</v>
      </c>
      <c r="L82">
        <f t="shared" si="15"/>
        <v>-17.490000000000002</v>
      </c>
      <c r="M82">
        <f t="shared" si="12"/>
        <v>0</v>
      </c>
      <c r="N82">
        <f t="shared" si="13"/>
        <v>0</v>
      </c>
    </row>
    <row r="83" spans="5:14" x14ac:dyDescent="0.3">
      <c r="E83" s="15">
        <v>18.8282789948824</v>
      </c>
      <c r="F83" s="15">
        <f t="shared" si="14"/>
        <v>18.829999999999998</v>
      </c>
      <c r="G83" s="18">
        <f t="shared" si="9"/>
        <v>0.16499999999998674</v>
      </c>
      <c r="H83">
        <f t="shared" si="10"/>
        <v>0.16499999999998674</v>
      </c>
      <c r="I83">
        <f t="shared" si="11"/>
        <v>-17.444465528146804</v>
      </c>
      <c r="J83">
        <f t="shared" si="8"/>
        <v>-3.3000000000000003</v>
      </c>
      <c r="L83">
        <f t="shared" si="15"/>
        <v>-17.435000000000013</v>
      </c>
      <c r="M83">
        <f t="shared" si="12"/>
        <v>0</v>
      </c>
      <c r="N83">
        <f t="shared" si="13"/>
        <v>0</v>
      </c>
    </row>
    <row r="84" spans="5:14" x14ac:dyDescent="0.3">
      <c r="E84" s="15">
        <v>18.8383635213617</v>
      </c>
      <c r="F84" s="15">
        <f t="shared" si="14"/>
        <v>18.84</v>
      </c>
      <c r="G84" s="18">
        <f t="shared" si="9"/>
        <v>0.21999999999999534</v>
      </c>
      <c r="H84">
        <f t="shared" si="10"/>
        <v>0.21999999999999534</v>
      </c>
      <c r="I84">
        <f t="shared" si="11"/>
        <v>-17.389000632510651</v>
      </c>
      <c r="J84">
        <f t="shared" si="8"/>
        <v>-3.3000000000000003</v>
      </c>
      <c r="L84">
        <f t="shared" si="15"/>
        <v>-17.380000000000003</v>
      </c>
      <c r="M84">
        <f t="shared" si="12"/>
        <v>0</v>
      </c>
      <c r="N84">
        <f t="shared" si="13"/>
        <v>0</v>
      </c>
    </row>
    <row r="85" spans="5:14" x14ac:dyDescent="0.3">
      <c r="E85" s="15">
        <v>18.8484480478409</v>
      </c>
      <c r="F85" s="15">
        <f t="shared" si="14"/>
        <v>18.850000000000001</v>
      </c>
      <c r="G85" s="18">
        <f t="shared" si="9"/>
        <v>0.27500000000000396</v>
      </c>
      <c r="H85">
        <f t="shared" si="10"/>
        <v>0.27500000000000396</v>
      </c>
      <c r="I85">
        <f t="shared" si="11"/>
        <v>-17.333535736875049</v>
      </c>
      <c r="J85">
        <f t="shared" si="8"/>
        <v>-3.3000000000000003</v>
      </c>
      <c r="L85">
        <f t="shared" si="15"/>
        <v>-17.324999999999996</v>
      </c>
      <c r="M85">
        <f t="shared" si="12"/>
        <v>0</v>
      </c>
      <c r="N85">
        <f t="shared" si="13"/>
        <v>0</v>
      </c>
    </row>
    <row r="86" spans="5:14" x14ac:dyDescent="0.3">
      <c r="E86" s="15">
        <v>18.858532574320101</v>
      </c>
      <c r="F86" s="15">
        <f t="shared" si="14"/>
        <v>18.86</v>
      </c>
      <c r="G86" s="18">
        <f t="shared" si="9"/>
        <v>0.32999999999999297</v>
      </c>
      <c r="H86">
        <f t="shared" si="10"/>
        <v>0.32999999999999297</v>
      </c>
      <c r="I86">
        <f t="shared" si="11"/>
        <v>-17.278070841239447</v>
      </c>
      <c r="J86">
        <f t="shared" si="8"/>
        <v>-3.3000000000000003</v>
      </c>
      <c r="L86">
        <f t="shared" si="15"/>
        <v>-17.270000000000003</v>
      </c>
      <c r="M86">
        <f t="shared" si="12"/>
        <v>0</v>
      </c>
      <c r="N86">
        <f t="shared" si="13"/>
        <v>0</v>
      </c>
    </row>
    <row r="87" spans="5:14" x14ac:dyDescent="0.3">
      <c r="E87" s="15">
        <v>18.868617100799302</v>
      </c>
      <c r="F87" s="15">
        <f t="shared" si="14"/>
        <v>18.87</v>
      </c>
      <c r="G87" s="18">
        <f t="shared" si="9"/>
        <v>0.38500000000000162</v>
      </c>
      <c r="H87">
        <f t="shared" si="10"/>
        <v>0.38500000000000162</v>
      </c>
      <c r="I87">
        <f t="shared" si="11"/>
        <v>-17.222605945603842</v>
      </c>
      <c r="J87">
        <f t="shared" si="8"/>
        <v>-3.3000000000000003</v>
      </c>
      <c r="L87">
        <f t="shared" si="15"/>
        <v>-17.214999999999996</v>
      </c>
      <c r="M87">
        <f t="shared" si="12"/>
        <v>0</v>
      </c>
      <c r="N87">
        <f t="shared" si="13"/>
        <v>0</v>
      </c>
    </row>
    <row r="88" spans="5:14" x14ac:dyDescent="0.3">
      <c r="E88" s="15">
        <v>18.878701627278499</v>
      </c>
      <c r="F88" s="15">
        <f t="shared" si="14"/>
        <v>18.88</v>
      </c>
      <c r="G88" s="18">
        <f t="shared" si="9"/>
        <v>0.43999999999999068</v>
      </c>
      <c r="H88">
        <f t="shared" si="10"/>
        <v>0.43999999999999068</v>
      </c>
      <c r="I88">
        <f t="shared" si="11"/>
        <v>-17.167141049968258</v>
      </c>
      <c r="J88">
        <f t="shared" si="8"/>
        <v>-3.3000000000000003</v>
      </c>
      <c r="L88">
        <f t="shared" si="15"/>
        <v>-17.160000000000007</v>
      </c>
      <c r="M88">
        <f t="shared" si="12"/>
        <v>0</v>
      </c>
      <c r="N88">
        <f t="shared" si="13"/>
        <v>0</v>
      </c>
    </row>
    <row r="89" spans="5:14" x14ac:dyDescent="0.3">
      <c r="E89" s="15">
        <v>18.8887861537577</v>
      </c>
      <c r="F89" s="15">
        <f t="shared" si="14"/>
        <v>18.89</v>
      </c>
      <c r="G89" s="18">
        <f t="shared" si="9"/>
        <v>0.49499999999999927</v>
      </c>
      <c r="H89">
        <f t="shared" si="10"/>
        <v>0.49499999999999927</v>
      </c>
      <c r="I89">
        <f t="shared" si="11"/>
        <v>-17.111676154332653</v>
      </c>
      <c r="J89">
        <f t="shared" si="8"/>
        <v>-3.3000000000000003</v>
      </c>
      <c r="L89">
        <f t="shared" si="15"/>
        <v>-17.105</v>
      </c>
      <c r="M89">
        <f t="shared" si="12"/>
        <v>0</v>
      </c>
      <c r="N89">
        <f t="shared" si="13"/>
        <v>0</v>
      </c>
    </row>
    <row r="90" spans="5:14" x14ac:dyDescent="0.3">
      <c r="E90" s="15">
        <v>18.8988706802369</v>
      </c>
      <c r="F90" s="15">
        <f t="shared" si="14"/>
        <v>18.899999999999999</v>
      </c>
      <c r="G90" s="18">
        <f t="shared" si="9"/>
        <v>0.54999999999998839</v>
      </c>
      <c r="H90">
        <f t="shared" si="10"/>
        <v>0.54999999999998839</v>
      </c>
      <c r="I90">
        <f t="shared" si="11"/>
        <v>-17.056211258697051</v>
      </c>
      <c r="J90">
        <f t="shared" si="8"/>
        <v>-3.3000000000000003</v>
      </c>
      <c r="L90">
        <f t="shared" si="15"/>
        <v>-17.050000000000011</v>
      </c>
      <c r="M90">
        <f t="shared" si="12"/>
        <v>0</v>
      </c>
      <c r="N90">
        <f t="shared" si="13"/>
        <v>0</v>
      </c>
    </row>
    <row r="91" spans="5:14" x14ac:dyDescent="0.3">
      <c r="E91" s="15">
        <v>18.908955206716101</v>
      </c>
      <c r="F91" s="15">
        <f t="shared" si="14"/>
        <v>18.91</v>
      </c>
      <c r="G91" s="18">
        <f t="shared" si="9"/>
        <v>0.60499999999999698</v>
      </c>
      <c r="H91">
        <f t="shared" si="10"/>
        <v>0.60499999999999698</v>
      </c>
      <c r="I91">
        <f t="shared" si="11"/>
        <v>-17.000746363061449</v>
      </c>
      <c r="J91">
        <f t="shared" si="8"/>
        <v>-3.3000000000000003</v>
      </c>
      <c r="L91">
        <f t="shared" si="15"/>
        <v>-16.995000000000001</v>
      </c>
      <c r="M91">
        <f t="shared" si="12"/>
        <v>0</v>
      </c>
      <c r="N91">
        <f t="shared" si="13"/>
        <v>0</v>
      </c>
    </row>
    <row r="92" spans="5:14" x14ac:dyDescent="0.3">
      <c r="E92" s="15">
        <v>18.919039733195401</v>
      </c>
      <c r="F92" s="15">
        <f t="shared" si="14"/>
        <v>18.920000000000002</v>
      </c>
      <c r="G92" s="18">
        <f t="shared" si="9"/>
        <v>0.66000000000000558</v>
      </c>
      <c r="H92">
        <f t="shared" si="10"/>
        <v>0.66000000000000558</v>
      </c>
      <c r="I92">
        <f t="shared" si="11"/>
        <v>-16.945281467425296</v>
      </c>
      <c r="J92">
        <f t="shared" si="8"/>
        <v>-3.3000000000000003</v>
      </c>
      <c r="L92">
        <f t="shared" si="15"/>
        <v>-16.939999999999994</v>
      </c>
      <c r="M92">
        <f t="shared" si="12"/>
        <v>0</v>
      </c>
      <c r="N92">
        <f t="shared" si="13"/>
        <v>0</v>
      </c>
    </row>
    <row r="93" spans="5:14" x14ac:dyDescent="0.3">
      <c r="E93" s="15">
        <v>18.929124259674602</v>
      </c>
      <c r="F93" s="15">
        <f t="shared" si="14"/>
        <v>18.93</v>
      </c>
      <c r="G93" s="18">
        <f t="shared" si="9"/>
        <v>0.71499999999999464</v>
      </c>
      <c r="H93">
        <f t="shared" si="10"/>
        <v>0.71499999999999464</v>
      </c>
      <c r="I93">
        <f t="shared" si="11"/>
        <v>-16.889816571789691</v>
      </c>
      <c r="J93">
        <f t="shared" si="8"/>
        <v>-3.3000000000000003</v>
      </c>
      <c r="L93">
        <f t="shared" si="15"/>
        <v>-16.885000000000002</v>
      </c>
      <c r="M93">
        <f t="shared" si="12"/>
        <v>0</v>
      </c>
      <c r="N93">
        <f t="shared" si="13"/>
        <v>0</v>
      </c>
    </row>
    <row r="94" spans="5:14" x14ac:dyDescent="0.3">
      <c r="E94" s="15">
        <v>18.939208786153799</v>
      </c>
      <c r="F94" s="15">
        <f t="shared" si="14"/>
        <v>18.940000000000001</v>
      </c>
      <c r="G94" s="18">
        <f t="shared" si="9"/>
        <v>0.77000000000000324</v>
      </c>
      <c r="H94">
        <f t="shared" si="10"/>
        <v>0.77000000000000324</v>
      </c>
      <c r="I94">
        <f t="shared" si="11"/>
        <v>-16.83435167615411</v>
      </c>
      <c r="J94">
        <f t="shared" si="8"/>
        <v>-3.3000000000000003</v>
      </c>
      <c r="L94">
        <f t="shared" si="15"/>
        <v>-16.829999999999995</v>
      </c>
      <c r="M94">
        <f t="shared" si="12"/>
        <v>0</v>
      </c>
      <c r="N94">
        <f t="shared" si="13"/>
        <v>0</v>
      </c>
    </row>
    <row r="95" spans="5:14" x14ac:dyDescent="0.3">
      <c r="E95" s="15">
        <v>18.949293312632999</v>
      </c>
      <c r="F95" s="15">
        <f t="shared" si="14"/>
        <v>18.95</v>
      </c>
      <c r="G95" s="18">
        <f t="shared" si="9"/>
        <v>0.8249999999999923</v>
      </c>
      <c r="H95">
        <f t="shared" si="10"/>
        <v>0.8249999999999923</v>
      </c>
      <c r="I95">
        <f t="shared" si="11"/>
        <v>-16.778886780518505</v>
      </c>
      <c r="J95">
        <f t="shared" si="8"/>
        <v>-3.3000000000000003</v>
      </c>
      <c r="L95">
        <f t="shared" si="15"/>
        <v>-16.775000000000006</v>
      </c>
      <c r="M95">
        <f t="shared" si="12"/>
        <v>0</v>
      </c>
      <c r="N95">
        <f t="shared" si="13"/>
        <v>0</v>
      </c>
    </row>
    <row r="96" spans="5:14" x14ac:dyDescent="0.3">
      <c r="E96" s="15">
        <v>18.9593778391122</v>
      </c>
      <c r="F96" s="15">
        <f t="shared" si="14"/>
        <v>18.96</v>
      </c>
      <c r="G96" s="18">
        <f t="shared" si="9"/>
        <v>0.880000000000001</v>
      </c>
      <c r="H96">
        <f t="shared" si="10"/>
        <v>0.880000000000001</v>
      </c>
      <c r="I96">
        <f t="shared" si="11"/>
        <v>-16.723421884882903</v>
      </c>
      <c r="J96">
        <f t="shared" si="8"/>
        <v>-3.3000000000000003</v>
      </c>
      <c r="L96">
        <f t="shared" si="15"/>
        <v>-16.72</v>
      </c>
      <c r="M96">
        <f t="shared" si="12"/>
        <v>0</v>
      </c>
      <c r="N96">
        <f t="shared" si="13"/>
        <v>0</v>
      </c>
    </row>
    <row r="97" spans="5:14" x14ac:dyDescent="0.3">
      <c r="E97" s="15">
        <v>18.969462365591401</v>
      </c>
      <c r="F97" s="15">
        <f t="shared" si="14"/>
        <v>18.97</v>
      </c>
      <c r="G97" s="18">
        <f t="shared" si="9"/>
        <v>0.93499999999998995</v>
      </c>
      <c r="H97">
        <f t="shared" si="10"/>
        <v>0.93499999999998995</v>
      </c>
      <c r="I97">
        <f t="shared" si="11"/>
        <v>-16.667956989247298</v>
      </c>
      <c r="J97">
        <f t="shared" si="8"/>
        <v>-3.3000000000000003</v>
      </c>
      <c r="L97">
        <f t="shared" si="15"/>
        <v>-16.66500000000001</v>
      </c>
      <c r="M97">
        <f t="shared" si="12"/>
        <v>0</v>
      </c>
      <c r="N97">
        <f t="shared" si="13"/>
        <v>0</v>
      </c>
    </row>
    <row r="98" spans="5:14" x14ac:dyDescent="0.3">
      <c r="E98" s="15">
        <v>18.5</v>
      </c>
      <c r="F98" s="15">
        <f t="shared" si="14"/>
        <v>18.5</v>
      </c>
      <c r="G98" s="18">
        <f t="shared" si="9"/>
        <v>-1.6500000000000041</v>
      </c>
      <c r="H98">
        <f t="shared" si="10"/>
        <v>-1.6500000000000041</v>
      </c>
      <c r="I98">
        <f t="shared" si="11"/>
        <v>-19.250000000000004</v>
      </c>
      <c r="J98">
        <f t="shared" si="8"/>
        <v>-3.3000000000000003</v>
      </c>
      <c r="L98">
        <f t="shared" si="15"/>
        <v>-19.250000000000004</v>
      </c>
      <c r="M98">
        <f t="shared" si="12"/>
        <v>0</v>
      </c>
      <c r="N98">
        <f t="shared" si="13"/>
        <v>0</v>
      </c>
    </row>
    <row r="99" spans="5:14" x14ac:dyDescent="0.3">
      <c r="E99" s="15">
        <v>19</v>
      </c>
      <c r="F99" s="15">
        <f t="shared" si="14"/>
        <v>19</v>
      </c>
      <c r="G99" s="18">
        <f t="shared" si="9"/>
        <v>1.0999999999999961</v>
      </c>
      <c r="H99">
        <f t="shared" si="10"/>
        <v>1.0999999999999961</v>
      </c>
      <c r="I99">
        <f t="shared" si="11"/>
        <v>-16.5</v>
      </c>
      <c r="J99">
        <f t="shared" si="8"/>
        <v>-3.3000000000000003</v>
      </c>
      <c r="L99">
        <f t="shared" si="15"/>
        <v>-16.5</v>
      </c>
      <c r="M99">
        <f t="shared" si="12"/>
        <v>0</v>
      </c>
      <c r="N99">
        <f t="shared" si="13"/>
        <v>0</v>
      </c>
    </row>
    <row r="100" spans="5:14" x14ac:dyDescent="0.3">
      <c r="E100" s="15">
        <v>19.010000000000002</v>
      </c>
      <c r="F100" s="15">
        <f t="shared" si="14"/>
        <v>19.010000000000002</v>
      </c>
      <c r="G100" s="18">
        <f t="shared" si="9"/>
        <v>1.1550000000000047</v>
      </c>
      <c r="H100">
        <f t="shared" si="10"/>
        <v>1.1550000000000047</v>
      </c>
      <c r="I100">
        <f t="shared" si="11"/>
        <v>-16.444999999999993</v>
      </c>
      <c r="J100">
        <f t="shared" si="8"/>
        <v>-3.3000000000000003</v>
      </c>
      <c r="L100">
        <f t="shared" si="15"/>
        <v>-16.444999999999993</v>
      </c>
      <c r="M100">
        <f t="shared" si="12"/>
        <v>0</v>
      </c>
      <c r="N100">
        <f t="shared" si="13"/>
        <v>0</v>
      </c>
    </row>
    <row r="101" spans="5:14" x14ac:dyDescent="0.3">
      <c r="E101" s="15">
        <v>19.02</v>
      </c>
      <c r="F101" s="15">
        <f t="shared" si="14"/>
        <v>19.02</v>
      </c>
      <c r="G101" s="18">
        <f t="shared" si="9"/>
        <v>1.209999999999994</v>
      </c>
      <c r="H101">
        <f t="shared" si="10"/>
        <v>1.209999999999994</v>
      </c>
      <c r="I101">
        <f t="shared" si="11"/>
        <v>-16.390000000000004</v>
      </c>
      <c r="J101">
        <f t="shared" si="8"/>
        <v>-3.3000000000000003</v>
      </c>
      <c r="L101">
        <f t="shared" si="15"/>
        <v>-16.390000000000004</v>
      </c>
      <c r="M101">
        <f t="shared" si="12"/>
        <v>0</v>
      </c>
      <c r="N101">
        <f t="shared" si="13"/>
        <v>0</v>
      </c>
    </row>
    <row r="102" spans="5:14" x14ac:dyDescent="0.3">
      <c r="E102" s="15">
        <v>19.03</v>
      </c>
      <c r="F102" s="15">
        <f t="shared" si="14"/>
        <v>19.03</v>
      </c>
      <c r="G102" s="18">
        <f t="shared" si="9"/>
        <v>1.2650000000000026</v>
      </c>
      <c r="H102">
        <f t="shared" si="10"/>
        <v>1.2650000000000026</v>
      </c>
      <c r="I102">
        <f t="shared" si="11"/>
        <v>-16.334999999999997</v>
      </c>
      <c r="J102">
        <f t="shared" si="8"/>
        <v>-3.3000000000000003</v>
      </c>
      <c r="L102">
        <f t="shared" si="15"/>
        <v>-16.334999999999997</v>
      </c>
      <c r="M102">
        <f t="shared" si="12"/>
        <v>0</v>
      </c>
      <c r="N102">
        <f t="shared" si="13"/>
        <v>0</v>
      </c>
    </row>
    <row r="103" spans="5:14" x14ac:dyDescent="0.3">
      <c r="E103" s="15">
        <v>19.04</v>
      </c>
      <c r="F103" s="15">
        <f t="shared" si="14"/>
        <v>19.04</v>
      </c>
      <c r="G103" s="18">
        <f t="shared" si="9"/>
        <v>1.3199999999999916</v>
      </c>
      <c r="H103">
        <f t="shared" si="10"/>
        <v>1.3199999999999916</v>
      </c>
      <c r="I103">
        <f t="shared" si="11"/>
        <v>-16.280000000000008</v>
      </c>
      <c r="J103">
        <f t="shared" si="8"/>
        <v>-3.3000000000000003</v>
      </c>
      <c r="L103">
        <f t="shared" si="15"/>
        <v>-16.280000000000008</v>
      </c>
      <c r="M103">
        <f t="shared" si="12"/>
        <v>0</v>
      </c>
      <c r="N103">
        <f t="shared" si="13"/>
        <v>0</v>
      </c>
    </row>
    <row r="104" spans="5:14" x14ac:dyDescent="0.3">
      <c r="E104" s="15">
        <v>19.05</v>
      </c>
      <c r="F104" s="15">
        <f t="shared" si="14"/>
        <v>19.05</v>
      </c>
      <c r="G104" s="18">
        <f t="shared" si="9"/>
        <v>1.3750000000000002</v>
      </c>
      <c r="H104">
        <f t="shared" si="10"/>
        <v>1.3750000000000002</v>
      </c>
      <c r="I104">
        <f t="shared" si="11"/>
        <v>-16.224999999999998</v>
      </c>
      <c r="J104">
        <f t="shared" si="8"/>
        <v>-3.3000000000000003</v>
      </c>
      <c r="L104">
        <f t="shared" si="15"/>
        <v>-16.224999999999998</v>
      </c>
      <c r="M104">
        <f t="shared" si="12"/>
        <v>0</v>
      </c>
      <c r="N104">
        <f t="shared" si="13"/>
        <v>0</v>
      </c>
    </row>
    <row r="105" spans="5:14" x14ac:dyDescent="0.3">
      <c r="E105" s="15">
        <v>19.059999999999999</v>
      </c>
      <c r="F105" s="15">
        <f t="shared" si="14"/>
        <v>19.059999999999999</v>
      </c>
      <c r="G105" s="18">
        <f t="shared" si="9"/>
        <v>1.4299999999999893</v>
      </c>
      <c r="H105">
        <f t="shared" si="10"/>
        <v>1.4299999999999893</v>
      </c>
      <c r="I105">
        <f t="shared" si="11"/>
        <v>-16.170000000000009</v>
      </c>
      <c r="J105">
        <f t="shared" si="8"/>
        <v>-3.3000000000000003</v>
      </c>
      <c r="L105">
        <f t="shared" si="15"/>
        <v>-16.170000000000009</v>
      </c>
      <c r="M105">
        <f t="shared" si="12"/>
        <v>0</v>
      </c>
      <c r="N105">
        <f t="shared" si="13"/>
        <v>0</v>
      </c>
    </row>
    <row r="106" spans="5:14" x14ac:dyDescent="0.3">
      <c r="E106" s="15">
        <v>19.07</v>
      </c>
      <c r="F106" s="15">
        <f t="shared" si="14"/>
        <v>19.07</v>
      </c>
      <c r="G106" s="18">
        <f t="shared" si="9"/>
        <v>1.4849999999999979</v>
      </c>
      <c r="H106">
        <f t="shared" si="10"/>
        <v>1.4849999999999979</v>
      </c>
      <c r="I106">
        <f t="shared" si="11"/>
        <v>-16.114999999999998</v>
      </c>
      <c r="J106">
        <f t="shared" si="8"/>
        <v>-3.3000000000000003</v>
      </c>
      <c r="L106">
        <f t="shared" si="15"/>
        <v>-16.114999999999998</v>
      </c>
      <c r="M106">
        <f t="shared" si="12"/>
        <v>0</v>
      </c>
      <c r="N106">
        <f t="shared" si="13"/>
        <v>0</v>
      </c>
    </row>
    <row r="107" spans="5:14" x14ac:dyDescent="0.3">
      <c r="E107" s="15">
        <v>19.079999999999998</v>
      </c>
      <c r="F107" s="15">
        <f t="shared" si="14"/>
        <v>19.079999999999998</v>
      </c>
      <c r="G107" s="18">
        <f t="shared" si="9"/>
        <v>1.5399999999999869</v>
      </c>
      <c r="H107">
        <f t="shared" si="10"/>
        <v>1.5399999999999869</v>
      </c>
      <c r="I107">
        <f t="shared" si="11"/>
        <v>-16.060000000000013</v>
      </c>
      <c r="J107">
        <f t="shared" si="8"/>
        <v>-3.3000000000000003</v>
      </c>
      <c r="L107">
        <f t="shared" si="15"/>
        <v>-16.060000000000013</v>
      </c>
      <c r="M107">
        <f t="shared" si="12"/>
        <v>0</v>
      </c>
      <c r="N107">
        <f t="shared" si="13"/>
        <v>0</v>
      </c>
    </row>
    <row r="108" spans="5:14" x14ac:dyDescent="0.3">
      <c r="E108" s="15">
        <v>19.09</v>
      </c>
      <c r="F108" s="15">
        <f t="shared" si="14"/>
        <v>19.09</v>
      </c>
      <c r="G108" s="18">
        <f t="shared" si="9"/>
        <v>1.5949999999999955</v>
      </c>
      <c r="H108">
        <f t="shared" si="10"/>
        <v>1.5949999999999955</v>
      </c>
      <c r="I108">
        <f t="shared" si="11"/>
        <v>-16.005000000000003</v>
      </c>
      <c r="J108">
        <f t="shared" si="8"/>
        <v>-3.3000000000000003</v>
      </c>
      <c r="L108">
        <f t="shared" si="15"/>
        <v>-16.005000000000003</v>
      </c>
      <c r="M108">
        <f t="shared" si="12"/>
        <v>0</v>
      </c>
      <c r="N108">
        <f t="shared" si="13"/>
        <v>0</v>
      </c>
    </row>
    <row r="109" spans="5:14" x14ac:dyDescent="0.3">
      <c r="E109" s="15">
        <v>19.100000000000001</v>
      </c>
      <c r="F109" s="15">
        <f t="shared" si="14"/>
        <v>19.100000000000001</v>
      </c>
      <c r="G109" s="18">
        <f t="shared" si="9"/>
        <v>1.6500000000000041</v>
      </c>
      <c r="H109">
        <f t="shared" si="10"/>
        <v>1.6500000000000041</v>
      </c>
      <c r="I109">
        <f t="shared" si="11"/>
        <v>-15.949999999999994</v>
      </c>
      <c r="J109">
        <f t="shared" si="8"/>
        <v>-3.3000000000000003</v>
      </c>
      <c r="L109">
        <f t="shared" si="15"/>
        <v>-15.949999999999994</v>
      </c>
      <c r="M109">
        <f t="shared" si="12"/>
        <v>0</v>
      </c>
      <c r="N109">
        <f t="shared" si="13"/>
        <v>0</v>
      </c>
    </row>
    <row r="110" spans="5:14" x14ac:dyDescent="0.3">
      <c r="E110" s="15">
        <v>19.11</v>
      </c>
      <c r="F110" s="15">
        <f t="shared" si="14"/>
        <v>19.11</v>
      </c>
      <c r="G110" s="18">
        <f t="shared" si="9"/>
        <v>1.7049999999999934</v>
      </c>
      <c r="H110">
        <f t="shared" si="10"/>
        <v>1.7049999999999934</v>
      </c>
      <c r="I110">
        <f t="shared" si="11"/>
        <v>-15.895000000000007</v>
      </c>
      <c r="J110">
        <f t="shared" si="8"/>
        <v>-3.3000000000000003</v>
      </c>
      <c r="L110">
        <f t="shared" si="15"/>
        <v>-15.895000000000007</v>
      </c>
      <c r="M110">
        <f t="shared" si="12"/>
        <v>0</v>
      </c>
      <c r="N110">
        <f t="shared" si="13"/>
        <v>0</v>
      </c>
    </row>
    <row r="111" spans="5:14" x14ac:dyDescent="0.3">
      <c r="E111" s="15">
        <v>19.12</v>
      </c>
      <c r="F111" s="15">
        <f t="shared" si="14"/>
        <v>19.12</v>
      </c>
      <c r="G111" s="18">
        <f t="shared" si="9"/>
        <v>1.760000000000002</v>
      </c>
      <c r="H111">
        <f t="shared" si="10"/>
        <v>1.760000000000002</v>
      </c>
      <c r="I111">
        <f t="shared" si="11"/>
        <v>-15.839999999999998</v>
      </c>
      <c r="J111">
        <f t="shared" si="8"/>
        <v>-3.3000000000000003</v>
      </c>
      <c r="L111">
        <f t="shared" si="15"/>
        <v>-15.839999999999998</v>
      </c>
      <c r="M111">
        <f t="shared" si="12"/>
        <v>0</v>
      </c>
      <c r="N111">
        <f t="shared" si="13"/>
        <v>0</v>
      </c>
    </row>
    <row r="112" spans="5:14" x14ac:dyDescent="0.3">
      <c r="E112" s="15">
        <v>19.13</v>
      </c>
      <c r="F112" s="15">
        <f t="shared" si="14"/>
        <v>19.13</v>
      </c>
      <c r="G112" s="18">
        <f t="shared" si="9"/>
        <v>1.8149999999999908</v>
      </c>
      <c r="H112">
        <f t="shared" si="10"/>
        <v>1.8149999999999908</v>
      </c>
      <c r="I112">
        <f t="shared" si="11"/>
        <v>-15.785000000000007</v>
      </c>
      <c r="J112">
        <f t="shared" si="8"/>
        <v>-3.3000000000000003</v>
      </c>
      <c r="L112">
        <f t="shared" si="15"/>
        <v>-15.785000000000007</v>
      </c>
      <c r="M112">
        <f t="shared" si="12"/>
        <v>0</v>
      </c>
      <c r="N112">
        <f t="shared" si="13"/>
        <v>0</v>
      </c>
    </row>
    <row r="113" spans="5:14" x14ac:dyDescent="0.3">
      <c r="E113" s="15">
        <v>19.14</v>
      </c>
      <c r="F113" s="15">
        <f t="shared" si="14"/>
        <v>19.14</v>
      </c>
      <c r="G113" s="18">
        <f t="shared" si="9"/>
        <v>1.8699999999999994</v>
      </c>
      <c r="H113">
        <f t="shared" si="10"/>
        <v>1.8699999999999994</v>
      </c>
      <c r="I113">
        <f t="shared" si="11"/>
        <v>-15.729999999999999</v>
      </c>
      <c r="J113">
        <f t="shared" si="8"/>
        <v>-3.3000000000000003</v>
      </c>
      <c r="L113">
        <f t="shared" si="15"/>
        <v>-15.729999999999999</v>
      </c>
      <c r="M113">
        <f t="shared" si="12"/>
        <v>0</v>
      </c>
      <c r="N113">
        <f t="shared" si="13"/>
        <v>0</v>
      </c>
    </row>
    <row r="114" spans="5:14" x14ac:dyDescent="0.3">
      <c r="E114" s="15">
        <v>19.149999999999999</v>
      </c>
      <c r="F114" s="15">
        <f t="shared" si="14"/>
        <v>19.149999999999999</v>
      </c>
      <c r="G114" s="18">
        <f t="shared" si="9"/>
        <v>1.9249999999999885</v>
      </c>
      <c r="H114">
        <f t="shared" si="10"/>
        <v>1.9249999999999885</v>
      </c>
      <c r="I114">
        <f t="shared" si="11"/>
        <v>-15.67500000000001</v>
      </c>
      <c r="J114">
        <f t="shared" si="8"/>
        <v>-3.3000000000000003</v>
      </c>
      <c r="L114">
        <f t="shared" si="15"/>
        <v>-15.67500000000001</v>
      </c>
      <c r="M114">
        <f t="shared" si="12"/>
        <v>0</v>
      </c>
      <c r="N114">
        <f t="shared" si="13"/>
        <v>0</v>
      </c>
    </row>
    <row r="115" spans="5:14" x14ac:dyDescent="0.3">
      <c r="E115" s="15">
        <v>19.16</v>
      </c>
      <c r="F115" s="15">
        <f t="shared" si="14"/>
        <v>19.16</v>
      </c>
      <c r="G115" s="18">
        <f t="shared" si="9"/>
        <v>1.9799999999999971</v>
      </c>
      <c r="H115">
        <f t="shared" si="10"/>
        <v>1.9799999999999971</v>
      </c>
      <c r="I115">
        <f t="shared" si="11"/>
        <v>-15.620000000000001</v>
      </c>
      <c r="J115">
        <f t="shared" si="8"/>
        <v>-3.3000000000000003</v>
      </c>
      <c r="L115">
        <f t="shared" si="15"/>
        <v>-15.620000000000001</v>
      </c>
      <c r="M115">
        <f t="shared" si="12"/>
        <v>0</v>
      </c>
      <c r="N115">
        <f t="shared" si="13"/>
        <v>0</v>
      </c>
    </row>
    <row r="116" spans="5:14" x14ac:dyDescent="0.3">
      <c r="E116" s="15">
        <v>19.170000000000002</v>
      </c>
      <c r="F116" s="15">
        <f t="shared" si="14"/>
        <v>19.170000000000002</v>
      </c>
      <c r="G116" s="18">
        <f t="shared" si="9"/>
        <v>2.0350000000000059</v>
      </c>
      <c r="H116">
        <f t="shared" si="10"/>
        <v>2.0350000000000059</v>
      </c>
      <c r="I116">
        <f t="shared" si="11"/>
        <v>-15.564999999999992</v>
      </c>
      <c r="J116">
        <f t="shared" si="8"/>
        <v>-3.3000000000000003</v>
      </c>
      <c r="L116">
        <f t="shared" si="15"/>
        <v>-15.564999999999992</v>
      </c>
      <c r="M116">
        <f t="shared" si="12"/>
        <v>0</v>
      </c>
      <c r="N116">
        <f t="shared" si="13"/>
        <v>0</v>
      </c>
    </row>
    <row r="117" spans="5:14" x14ac:dyDescent="0.3">
      <c r="E117" s="15">
        <v>19.18</v>
      </c>
      <c r="F117" s="15">
        <f t="shared" si="14"/>
        <v>19.18</v>
      </c>
      <c r="G117" s="18">
        <f t="shared" si="9"/>
        <v>2.089999999999995</v>
      </c>
      <c r="H117">
        <f t="shared" si="10"/>
        <v>2.089999999999995</v>
      </c>
      <c r="I117">
        <f t="shared" si="11"/>
        <v>-15.510000000000005</v>
      </c>
      <c r="J117">
        <f t="shared" si="8"/>
        <v>-3.3000000000000003</v>
      </c>
      <c r="L117">
        <f t="shared" si="15"/>
        <v>-15.510000000000005</v>
      </c>
      <c r="M117">
        <f t="shared" si="12"/>
        <v>0</v>
      </c>
      <c r="N117">
        <f t="shared" si="13"/>
        <v>0</v>
      </c>
    </row>
    <row r="118" spans="5:14" x14ac:dyDescent="0.3">
      <c r="E118" s="15">
        <v>19.190000000000001</v>
      </c>
      <c r="F118" s="15">
        <f t="shared" si="14"/>
        <v>19.190000000000001</v>
      </c>
      <c r="G118" s="18">
        <f t="shared" si="9"/>
        <v>2.1450000000000036</v>
      </c>
      <c r="H118">
        <f t="shared" si="10"/>
        <v>2.1450000000000036</v>
      </c>
      <c r="I118">
        <f t="shared" si="11"/>
        <v>-15.454999999999997</v>
      </c>
      <c r="J118">
        <f t="shared" si="8"/>
        <v>-3.3000000000000003</v>
      </c>
      <c r="L118">
        <f t="shared" si="15"/>
        <v>-15.454999999999997</v>
      </c>
      <c r="M118">
        <f t="shared" si="12"/>
        <v>0</v>
      </c>
      <c r="N118">
        <f t="shared" si="13"/>
        <v>0</v>
      </c>
    </row>
    <row r="119" spans="5:14" x14ac:dyDescent="0.3">
      <c r="E119" s="15">
        <v>19.2</v>
      </c>
      <c r="F119" s="15">
        <f t="shared" si="14"/>
        <v>19.2</v>
      </c>
      <c r="G119" s="18">
        <f t="shared" si="9"/>
        <v>2.1999999999999922</v>
      </c>
      <c r="H119">
        <f t="shared" si="10"/>
        <v>2.1999999999999922</v>
      </c>
      <c r="I119">
        <f t="shared" si="11"/>
        <v>-15.400000000000006</v>
      </c>
      <c r="J119">
        <f t="shared" si="8"/>
        <v>-3.3000000000000003</v>
      </c>
      <c r="L119">
        <f t="shared" si="15"/>
        <v>-15.400000000000006</v>
      </c>
      <c r="M119">
        <f t="shared" si="12"/>
        <v>0</v>
      </c>
      <c r="N119">
        <f t="shared" si="13"/>
        <v>0</v>
      </c>
    </row>
    <row r="120" spans="5:14" x14ac:dyDescent="0.3">
      <c r="E120" s="15">
        <v>19.21</v>
      </c>
      <c r="F120" s="15">
        <f t="shared" si="14"/>
        <v>19.21</v>
      </c>
      <c r="G120" s="18">
        <f t="shared" si="9"/>
        <v>2.2550000000000008</v>
      </c>
      <c r="H120">
        <f t="shared" si="10"/>
        <v>2.2550000000000008</v>
      </c>
      <c r="I120">
        <f t="shared" si="11"/>
        <v>-15.344999999999997</v>
      </c>
      <c r="J120">
        <f t="shared" si="8"/>
        <v>-3.3000000000000003</v>
      </c>
      <c r="L120">
        <f t="shared" si="15"/>
        <v>-15.344999999999997</v>
      </c>
      <c r="M120">
        <f t="shared" si="12"/>
        <v>0</v>
      </c>
      <c r="N120">
        <f t="shared" si="13"/>
        <v>0</v>
      </c>
    </row>
    <row r="121" spans="5:14" x14ac:dyDescent="0.3">
      <c r="E121" s="15">
        <v>19.22</v>
      </c>
      <c r="F121" s="15">
        <f t="shared" si="14"/>
        <v>19.22</v>
      </c>
      <c r="G121" s="18">
        <f t="shared" si="9"/>
        <v>2.3099999999999903</v>
      </c>
      <c r="H121">
        <f t="shared" si="10"/>
        <v>2.3099999999999903</v>
      </c>
      <c r="I121">
        <f t="shared" si="11"/>
        <v>-15.290000000000008</v>
      </c>
      <c r="J121">
        <f t="shared" si="8"/>
        <v>-3.3000000000000003</v>
      </c>
      <c r="L121">
        <f t="shared" si="15"/>
        <v>-15.290000000000008</v>
      </c>
      <c r="M121">
        <f t="shared" si="12"/>
        <v>0</v>
      </c>
      <c r="N121">
        <f t="shared" si="13"/>
        <v>0</v>
      </c>
    </row>
    <row r="122" spans="5:14" x14ac:dyDescent="0.3">
      <c r="E122" s="15">
        <v>19.23</v>
      </c>
      <c r="F122" s="15">
        <f t="shared" si="14"/>
        <v>19.23</v>
      </c>
      <c r="G122" s="18">
        <f t="shared" si="9"/>
        <v>2.3649999999999989</v>
      </c>
      <c r="H122">
        <f t="shared" si="10"/>
        <v>2.3649999999999989</v>
      </c>
      <c r="I122">
        <f t="shared" si="11"/>
        <v>-15.234999999999999</v>
      </c>
      <c r="J122">
        <f t="shared" si="8"/>
        <v>-3.3000000000000003</v>
      </c>
      <c r="L122">
        <f t="shared" si="15"/>
        <v>-15.234999999999999</v>
      </c>
      <c r="M122">
        <f t="shared" si="12"/>
        <v>0</v>
      </c>
      <c r="N122">
        <f t="shared" si="13"/>
        <v>0</v>
      </c>
    </row>
    <row r="123" spans="5:14" x14ac:dyDescent="0.3">
      <c r="E123" s="15">
        <v>19.239999999999998</v>
      </c>
      <c r="F123" s="15">
        <f t="shared" si="14"/>
        <v>19.239999999999998</v>
      </c>
      <c r="G123" s="18">
        <f t="shared" si="9"/>
        <v>2.4199999999999879</v>
      </c>
      <c r="H123">
        <f t="shared" si="10"/>
        <v>2.4199999999999879</v>
      </c>
      <c r="I123">
        <f t="shared" si="11"/>
        <v>-15.180000000000012</v>
      </c>
      <c r="J123">
        <f t="shared" si="8"/>
        <v>-3.3000000000000003</v>
      </c>
      <c r="L123">
        <f t="shared" si="15"/>
        <v>-15.180000000000012</v>
      </c>
      <c r="M123">
        <f t="shared" si="12"/>
        <v>0</v>
      </c>
      <c r="N123">
        <f t="shared" si="13"/>
        <v>0</v>
      </c>
    </row>
    <row r="124" spans="5:14" x14ac:dyDescent="0.3">
      <c r="E124" s="15">
        <v>19.25</v>
      </c>
      <c r="F124" s="15">
        <f t="shared" si="14"/>
        <v>19.25</v>
      </c>
      <c r="G124" s="18">
        <f t="shared" si="9"/>
        <v>2.4749999999999965</v>
      </c>
      <c r="H124">
        <f t="shared" si="10"/>
        <v>2.4749999999999965</v>
      </c>
      <c r="I124">
        <f t="shared" si="11"/>
        <v>-15.125000000000004</v>
      </c>
      <c r="J124">
        <f t="shared" si="8"/>
        <v>-3.3000000000000003</v>
      </c>
      <c r="L124">
        <f t="shared" si="15"/>
        <v>-15.125000000000004</v>
      </c>
      <c r="M124">
        <f t="shared" si="12"/>
        <v>0</v>
      </c>
      <c r="N124">
        <f t="shared" si="13"/>
        <v>0</v>
      </c>
    </row>
    <row r="125" spans="5:14" x14ac:dyDescent="0.3">
      <c r="E125" s="15">
        <v>19.260000000000002</v>
      </c>
      <c r="F125" s="15">
        <f t="shared" si="14"/>
        <v>19.260000000000002</v>
      </c>
      <c r="G125" s="18">
        <f t="shared" si="9"/>
        <v>2.5300000000000051</v>
      </c>
      <c r="H125">
        <f t="shared" si="10"/>
        <v>2.5300000000000051</v>
      </c>
      <c r="I125">
        <f t="shared" si="11"/>
        <v>-15.069999999999995</v>
      </c>
      <c r="J125">
        <f t="shared" si="8"/>
        <v>-3.3000000000000003</v>
      </c>
      <c r="L125">
        <f t="shared" si="15"/>
        <v>-15.069999999999995</v>
      </c>
      <c r="M125">
        <f t="shared" si="12"/>
        <v>0</v>
      </c>
      <c r="N125">
        <f t="shared" si="13"/>
        <v>0</v>
      </c>
    </row>
    <row r="126" spans="5:14" x14ac:dyDescent="0.3">
      <c r="E126" s="15">
        <v>19.2699999999999</v>
      </c>
      <c r="F126" s="15">
        <f t="shared" si="14"/>
        <v>19.27</v>
      </c>
      <c r="G126" s="18">
        <f t="shared" si="9"/>
        <v>2.5849999999999937</v>
      </c>
      <c r="H126">
        <f t="shared" si="10"/>
        <v>2.5849999999999937</v>
      </c>
      <c r="I126">
        <f t="shared" si="11"/>
        <v>-15.015000000000551</v>
      </c>
      <c r="J126">
        <f t="shared" si="8"/>
        <v>-3.3000000000000003</v>
      </c>
      <c r="L126">
        <f t="shared" si="15"/>
        <v>-15.015000000000004</v>
      </c>
      <c r="M126">
        <f t="shared" si="12"/>
        <v>0</v>
      </c>
      <c r="N126">
        <f t="shared" si="13"/>
        <v>0</v>
      </c>
    </row>
    <row r="127" spans="5:14" x14ac:dyDescent="0.3">
      <c r="E127" s="15">
        <v>19.279999999999902</v>
      </c>
      <c r="F127" s="15">
        <f t="shared" si="14"/>
        <v>19.28</v>
      </c>
      <c r="G127" s="18">
        <f t="shared" si="9"/>
        <v>2.6400000000000023</v>
      </c>
      <c r="H127">
        <f t="shared" si="10"/>
        <v>2.6400000000000023</v>
      </c>
      <c r="I127">
        <f t="shared" si="11"/>
        <v>-14.960000000000543</v>
      </c>
      <c r="J127">
        <f t="shared" si="8"/>
        <v>-3.3000000000000003</v>
      </c>
      <c r="L127">
        <f t="shared" si="15"/>
        <v>-14.959999999999996</v>
      </c>
      <c r="M127">
        <f t="shared" si="12"/>
        <v>0</v>
      </c>
      <c r="N127">
        <f t="shared" si="13"/>
        <v>0</v>
      </c>
    </row>
    <row r="128" spans="5:14" x14ac:dyDescent="0.3">
      <c r="E128" s="15">
        <v>19.2899999999999</v>
      </c>
      <c r="F128" s="15">
        <f t="shared" si="14"/>
        <v>19.29</v>
      </c>
      <c r="G128" s="18">
        <f t="shared" si="9"/>
        <v>2.6949999999999918</v>
      </c>
      <c r="H128">
        <f t="shared" si="10"/>
        <v>2.6949999999999918</v>
      </c>
      <c r="I128">
        <f t="shared" si="11"/>
        <v>-14.905000000000555</v>
      </c>
      <c r="J128">
        <f t="shared" si="8"/>
        <v>-3.3000000000000003</v>
      </c>
      <c r="L128">
        <f t="shared" si="15"/>
        <v>-14.905000000000006</v>
      </c>
      <c r="M128">
        <f t="shared" si="12"/>
        <v>0</v>
      </c>
      <c r="N128">
        <f t="shared" si="13"/>
        <v>0</v>
      </c>
    </row>
    <row r="129" spans="5:14" x14ac:dyDescent="0.3">
      <c r="E129" s="15">
        <v>19.299999999999901</v>
      </c>
      <c r="F129" s="15">
        <f t="shared" si="14"/>
        <v>19.3</v>
      </c>
      <c r="G129" s="18">
        <f t="shared" si="9"/>
        <v>2.7500000000000004</v>
      </c>
      <c r="H129">
        <f t="shared" si="10"/>
        <v>2.7500000000000004</v>
      </c>
      <c r="I129">
        <f t="shared" si="11"/>
        <v>-14.850000000000547</v>
      </c>
      <c r="J129">
        <f t="shared" si="8"/>
        <v>-3.3000000000000003</v>
      </c>
      <c r="L129">
        <f t="shared" si="15"/>
        <v>-14.849999999999998</v>
      </c>
      <c r="M129">
        <f t="shared" si="12"/>
        <v>0</v>
      </c>
      <c r="N129">
        <f t="shared" si="13"/>
        <v>0</v>
      </c>
    </row>
    <row r="130" spans="5:14" x14ac:dyDescent="0.3">
      <c r="E130" s="15">
        <v>19.309999999999899</v>
      </c>
      <c r="F130" s="15">
        <f t="shared" si="14"/>
        <v>19.309999999999999</v>
      </c>
      <c r="G130" s="18">
        <f t="shared" si="9"/>
        <v>2.8049999999999895</v>
      </c>
      <c r="H130">
        <f t="shared" si="10"/>
        <v>2.8049999999999895</v>
      </c>
      <c r="I130">
        <f t="shared" si="11"/>
        <v>-14.795000000000556</v>
      </c>
      <c r="J130">
        <f t="shared" ref="J130:J193" si="16">IF(I130&lt;=$C$14,$C$14,I130)</f>
        <v>-3.3000000000000003</v>
      </c>
      <c r="L130">
        <f t="shared" si="15"/>
        <v>-14.795000000000011</v>
      </c>
      <c r="M130">
        <f t="shared" si="12"/>
        <v>0</v>
      </c>
      <c r="N130">
        <f t="shared" si="13"/>
        <v>0</v>
      </c>
    </row>
    <row r="131" spans="5:14" x14ac:dyDescent="0.3">
      <c r="E131" s="15">
        <v>19.319999999999901</v>
      </c>
      <c r="F131" s="15">
        <f t="shared" si="14"/>
        <v>19.32</v>
      </c>
      <c r="G131" s="18">
        <f t="shared" ref="G131:G194" si="17">-0.33*$B$2*(($B$7-F131)/$B$15)</f>
        <v>2.8599999999999981</v>
      </c>
      <c r="H131">
        <f t="shared" ref="H131:H187" si="18">IF(G131&gt;=$C$13,$C$13,G131)</f>
        <v>2.8599999999999981</v>
      </c>
      <c r="I131">
        <f t="shared" ref="I131:I194" si="19">0.33*$B$2*((E131-$B$9)/$B$15)</f>
        <v>-14.740000000000547</v>
      </c>
      <c r="J131">
        <f t="shared" si="16"/>
        <v>-3.3000000000000003</v>
      </c>
      <c r="L131">
        <f t="shared" si="15"/>
        <v>-14.740000000000002</v>
      </c>
      <c r="M131">
        <f t="shared" ref="M131:M194" si="20">$B$3/$B$2*H131</f>
        <v>0</v>
      </c>
      <c r="N131">
        <f t="shared" ref="N131:N194" si="21">$B$3/$B$2*J131</f>
        <v>0</v>
      </c>
    </row>
    <row r="132" spans="5:14" x14ac:dyDescent="0.3">
      <c r="E132" s="15">
        <v>19.329999999999899</v>
      </c>
      <c r="F132" s="15">
        <f t="shared" ref="F132:F195" si="22">ROUND(E132,2)</f>
        <v>19.329999999999998</v>
      </c>
      <c r="G132" s="18">
        <f t="shared" si="17"/>
        <v>2.9149999999999872</v>
      </c>
      <c r="H132">
        <f t="shared" si="18"/>
        <v>2.9149999999999872</v>
      </c>
      <c r="I132">
        <f t="shared" si="19"/>
        <v>-14.685000000000558</v>
      </c>
      <c r="J132">
        <f t="shared" si="16"/>
        <v>-3.3000000000000003</v>
      </c>
      <c r="L132">
        <f t="shared" si="15"/>
        <v>-14.685000000000011</v>
      </c>
      <c r="M132">
        <f t="shared" si="20"/>
        <v>0</v>
      </c>
      <c r="N132">
        <f t="shared" si="21"/>
        <v>0</v>
      </c>
    </row>
    <row r="133" spans="5:14" x14ac:dyDescent="0.3">
      <c r="E133" s="15">
        <v>19.3399999999999</v>
      </c>
      <c r="F133" s="15">
        <f t="shared" si="22"/>
        <v>19.34</v>
      </c>
      <c r="G133" s="18">
        <f t="shared" si="17"/>
        <v>2.9699999999999958</v>
      </c>
      <c r="H133">
        <f t="shared" si="18"/>
        <v>2.9699999999999958</v>
      </c>
      <c r="I133">
        <f t="shared" si="19"/>
        <v>-14.63000000000055</v>
      </c>
      <c r="J133">
        <f t="shared" si="16"/>
        <v>-3.3000000000000003</v>
      </c>
      <c r="L133">
        <f t="shared" ref="L133:L196" si="23">-0.33*$B$2*(($B$9-F133)/$B$15)</f>
        <v>-14.630000000000003</v>
      </c>
      <c r="M133">
        <f t="shared" si="20"/>
        <v>0</v>
      </c>
      <c r="N133">
        <f t="shared" si="21"/>
        <v>0</v>
      </c>
    </row>
    <row r="134" spans="5:14" x14ac:dyDescent="0.3">
      <c r="E134" s="15">
        <v>19.349999999999898</v>
      </c>
      <c r="F134" s="15">
        <f t="shared" si="22"/>
        <v>19.350000000000001</v>
      </c>
      <c r="G134" s="18">
        <f t="shared" si="17"/>
        <v>3.0250000000000044</v>
      </c>
      <c r="H134">
        <f t="shared" si="18"/>
        <v>3.0250000000000044</v>
      </c>
      <c r="I134">
        <f t="shared" si="19"/>
        <v>-14.575000000000562</v>
      </c>
      <c r="J134">
        <f t="shared" si="16"/>
        <v>-3.3000000000000003</v>
      </c>
      <c r="L134">
        <f t="shared" si="23"/>
        <v>-14.574999999999994</v>
      </c>
      <c r="M134">
        <f t="shared" si="20"/>
        <v>0</v>
      </c>
      <c r="N134">
        <f t="shared" si="21"/>
        <v>0</v>
      </c>
    </row>
    <row r="135" spans="5:14" x14ac:dyDescent="0.3">
      <c r="E135" s="15">
        <v>19.3599999999999</v>
      </c>
      <c r="F135" s="15">
        <f t="shared" si="22"/>
        <v>19.36</v>
      </c>
      <c r="G135" s="18">
        <f t="shared" si="17"/>
        <v>3.0799999999999934</v>
      </c>
      <c r="H135">
        <f t="shared" si="18"/>
        <v>3.0799999999999934</v>
      </c>
      <c r="I135">
        <f t="shared" si="19"/>
        <v>-14.520000000000554</v>
      </c>
      <c r="J135">
        <f t="shared" si="16"/>
        <v>-3.3000000000000003</v>
      </c>
      <c r="L135">
        <f t="shared" si="23"/>
        <v>-14.520000000000005</v>
      </c>
      <c r="M135">
        <f t="shared" si="20"/>
        <v>0</v>
      </c>
      <c r="N135">
        <f t="shared" si="21"/>
        <v>0</v>
      </c>
    </row>
    <row r="136" spans="5:14" x14ac:dyDescent="0.3">
      <c r="E136" s="15">
        <v>19.369999999999902</v>
      </c>
      <c r="F136" s="15">
        <f t="shared" si="22"/>
        <v>19.37</v>
      </c>
      <c r="G136" s="18">
        <f t="shared" si="17"/>
        <v>3.135000000000002</v>
      </c>
      <c r="H136">
        <f t="shared" si="18"/>
        <v>3.135000000000002</v>
      </c>
      <c r="I136">
        <f t="shared" si="19"/>
        <v>-14.465000000000545</v>
      </c>
      <c r="J136">
        <f t="shared" si="16"/>
        <v>-3.3000000000000003</v>
      </c>
      <c r="L136">
        <f t="shared" si="23"/>
        <v>-14.464999999999996</v>
      </c>
      <c r="M136">
        <f t="shared" si="20"/>
        <v>0</v>
      </c>
      <c r="N136">
        <f t="shared" si="21"/>
        <v>0</v>
      </c>
    </row>
    <row r="137" spans="5:14" x14ac:dyDescent="0.3">
      <c r="E137" s="15">
        <v>19.3799999999999</v>
      </c>
      <c r="F137" s="15">
        <f t="shared" si="22"/>
        <v>19.38</v>
      </c>
      <c r="G137" s="18">
        <f t="shared" si="17"/>
        <v>3.1899999999999911</v>
      </c>
      <c r="H137">
        <f t="shared" si="18"/>
        <v>3.1899999999999911</v>
      </c>
      <c r="I137">
        <f t="shared" si="19"/>
        <v>-14.410000000000554</v>
      </c>
      <c r="J137">
        <f t="shared" si="16"/>
        <v>-3.3000000000000003</v>
      </c>
      <c r="L137">
        <f t="shared" si="23"/>
        <v>-14.410000000000009</v>
      </c>
      <c r="M137">
        <f t="shared" si="20"/>
        <v>0</v>
      </c>
      <c r="N137">
        <f t="shared" si="21"/>
        <v>0</v>
      </c>
    </row>
    <row r="138" spans="5:14" x14ac:dyDescent="0.3">
      <c r="E138" s="15">
        <v>19.389999999999901</v>
      </c>
      <c r="F138" s="15">
        <f t="shared" si="22"/>
        <v>19.39</v>
      </c>
      <c r="G138" s="18">
        <f t="shared" si="17"/>
        <v>3.2449999999999997</v>
      </c>
      <c r="H138">
        <f t="shared" si="18"/>
        <v>3.2449999999999997</v>
      </c>
      <c r="I138">
        <f t="shared" si="19"/>
        <v>-14.355000000000546</v>
      </c>
      <c r="J138">
        <f t="shared" si="16"/>
        <v>-3.3000000000000003</v>
      </c>
      <c r="L138">
        <f t="shared" si="23"/>
        <v>-14.355</v>
      </c>
      <c r="M138">
        <f t="shared" si="20"/>
        <v>0</v>
      </c>
      <c r="N138">
        <f t="shared" si="21"/>
        <v>0</v>
      </c>
    </row>
    <row r="139" spans="5:14" x14ac:dyDescent="0.3">
      <c r="E139" s="15">
        <v>19.399999999999899</v>
      </c>
      <c r="F139" s="15">
        <f t="shared" si="22"/>
        <v>19.399999999999999</v>
      </c>
      <c r="G139" s="18">
        <f t="shared" si="17"/>
        <v>3.2999999999999887</v>
      </c>
      <c r="H139">
        <f t="shared" si="18"/>
        <v>3.2999999999999887</v>
      </c>
      <c r="I139">
        <f t="shared" si="19"/>
        <v>-14.300000000000557</v>
      </c>
      <c r="J139">
        <f t="shared" si="16"/>
        <v>-3.3000000000000003</v>
      </c>
      <c r="L139">
        <f t="shared" si="23"/>
        <v>-14.30000000000001</v>
      </c>
      <c r="M139">
        <f t="shared" si="20"/>
        <v>0</v>
      </c>
      <c r="N139">
        <f t="shared" si="21"/>
        <v>0</v>
      </c>
    </row>
    <row r="140" spans="5:14" x14ac:dyDescent="0.3">
      <c r="E140" s="15">
        <v>19.409999999999901</v>
      </c>
      <c r="F140" s="15">
        <f t="shared" si="22"/>
        <v>19.41</v>
      </c>
      <c r="G140" s="18">
        <f t="shared" si="17"/>
        <v>3.3549999999999973</v>
      </c>
      <c r="H140">
        <f t="shared" si="18"/>
        <v>3.3000000000000003</v>
      </c>
      <c r="I140">
        <f t="shared" si="19"/>
        <v>-14.245000000000548</v>
      </c>
      <c r="J140">
        <f t="shared" si="16"/>
        <v>-3.3000000000000003</v>
      </c>
      <c r="L140">
        <f t="shared" si="23"/>
        <v>-14.245000000000001</v>
      </c>
      <c r="M140">
        <f t="shared" si="20"/>
        <v>0</v>
      </c>
      <c r="N140">
        <f t="shared" si="21"/>
        <v>0</v>
      </c>
    </row>
    <row r="141" spans="5:14" x14ac:dyDescent="0.3">
      <c r="E141" s="15">
        <v>19.419999999999899</v>
      </c>
      <c r="F141" s="15">
        <f t="shared" si="22"/>
        <v>19.420000000000002</v>
      </c>
      <c r="G141" s="18">
        <f t="shared" si="17"/>
        <v>3.4100000000000059</v>
      </c>
      <c r="H141">
        <f t="shared" si="18"/>
        <v>3.3000000000000003</v>
      </c>
      <c r="I141">
        <f t="shared" si="19"/>
        <v>-14.190000000000561</v>
      </c>
      <c r="J141">
        <f t="shared" si="16"/>
        <v>-3.3000000000000003</v>
      </c>
      <c r="L141">
        <f t="shared" si="23"/>
        <v>-14.189999999999992</v>
      </c>
      <c r="M141">
        <f t="shared" si="20"/>
        <v>0</v>
      </c>
      <c r="N141">
        <f t="shared" si="21"/>
        <v>0</v>
      </c>
    </row>
    <row r="142" spans="5:14" x14ac:dyDescent="0.3">
      <c r="E142" s="15">
        <v>19.4299999999999</v>
      </c>
      <c r="F142" s="15">
        <f t="shared" si="22"/>
        <v>19.43</v>
      </c>
      <c r="G142" s="18">
        <f t="shared" si="17"/>
        <v>3.4649999999999954</v>
      </c>
      <c r="H142">
        <f t="shared" si="18"/>
        <v>3.3000000000000003</v>
      </c>
      <c r="I142">
        <f t="shared" si="19"/>
        <v>-14.135000000000552</v>
      </c>
      <c r="J142">
        <f t="shared" si="16"/>
        <v>-3.3000000000000003</v>
      </c>
      <c r="L142">
        <f t="shared" si="23"/>
        <v>-14.135000000000003</v>
      </c>
      <c r="M142">
        <f t="shared" si="20"/>
        <v>0</v>
      </c>
      <c r="N142">
        <f t="shared" si="21"/>
        <v>0</v>
      </c>
    </row>
    <row r="143" spans="5:14" x14ac:dyDescent="0.3">
      <c r="E143" s="15">
        <v>19.439999999999898</v>
      </c>
      <c r="F143" s="15">
        <f t="shared" si="22"/>
        <v>19.440000000000001</v>
      </c>
      <c r="G143" s="18">
        <f t="shared" si="17"/>
        <v>3.520000000000004</v>
      </c>
      <c r="H143">
        <f t="shared" si="18"/>
        <v>3.3000000000000003</v>
      </c>
      <c r="I143">
        <f t="shared" si="19"/>
        <v>-14.080000000000561</v>
      </c>
      <c r="J143">
        <f t="shared" si="16"/>
        <v>-3.3000000000000003</v>
      </c>
      <c r="L143">
        <f t="shared" si="23"/>
        <v>-14.079999999999995</v>
      </c>
      <c r="M143">
        <f t="shared" si="20"/>
        <v>0</v>
      </c>
      <c r="N143">
        <f t="shared" si="21"/>
        <v>0</v>
      </c>
    </row>
    <row r="144" spans="5:14" x14ac:dyDescent="0.3">
      <c r="E144" s="15">
        <v>19.4499999999999</v>
      </c>
      <c r="F144" s="15">
        <f t="shared" si="22"/>
        <v>19.45</v>
      </c>
      <c r="G144" s="18">
        <f t="shared" si="17"/>
        <v>3.5749999999999926</v>
      </c>
      <c r="H144">
        <f t="shared" si="18"/>
        <v>3.3000000000000003</v>
      </c>
      <c r="I144">
        <f t="shared" si="19"/>
        <v>-14.025000000000553</v>
      </c>
      <c r="J144">
        <f t="shared" si="16"/>
        <v>-3.3000000000000003</v>
      </c>
      <c r="L144">
        <f t="shared" si="23"/>
        <v>-14.025000000000007</v>
      </c>
      <c r="M144">
        <f t="shared" si="20"/>
        <v>0</v>
      </c>
      <c r="N144">
        <f t="shared" si="21"/>
        <v>0</v>
      </c>
    </row>
    <row r="145" spans="5:14" x14ac:dyDescent="0.3">
      <c r="E145" s="15">
        <v>19.459999999999901</v>
      </c>
      <c r="F145" s="15">
        <f t="shared" si="22"/>
        <v>19.46</v>
      </c>
      <c r="G145" s="18">
        <f t="shared" si="17"/>
        <v>3.6300000000000012</v>
      </c>
      <c r="H145">
        <f t="shared" si="18"/>
        <v>3.3000000000000003</v>
      </c>
      <c r="I145">
        <f t="shared" si="19"/>
        <v>-13.970000000000544</v>
      </c>
      <c r="J145">
        <f t="shared" si="16"/>
        <v>-3.3000000000000003</v>
      </c>
      <c r="L145">
        <f t="shared" si="23"/>
        <v>-13.969999999999999</v>
      </c>
      <c r="M145">
        <f t="shared" si="20"/>
        <v>0</v>
      </c>
      <c r="N145">
        <f t="shared" si="21"/>
        <v>0</v>
      </c>
    </row>
    <row r="146" spans="5:14" x14ac:dyDescent="0.3">
      <c r="E146" s="15">
        <v>19.469999999999899</v>
      </c>
      <c r="F146" s="15">
        <f t="shared" si="22"/>
        <v>19.47</v>
      </c>
      <c r="G146" s="18">
        <f t="shared" si="17"/>
        <v>3.6849999999999903</v>
      </c>
      <c r="H146">
        <f t="shared" si="18"/>
        <v>3.3000000000000003</v>
      </c>
      <c r="I146">
        <f t="shared" si="19"/>
        <v>-13.915000000000555</v>
      </c>
      <c r="J146">
        <f t="shared" si="16"/>
        <v>-3.3000000000000003</v>
      </c>
      <c r="L146">
        <f t="shared" si="23"/>
        <v>-13.915000000000008</v>
      </c>
      <c r="M146">
        <f t="shared" si="20"/>
        <v>0</v>
      </c>
      <c r="N146">
        <f t="shared" si="21"/>
        <v>0</v>
      </c>
    </row>
    <row r="147" spans="5:14" x14ac:dyDescent="0.3">
      <c r="E147" s="15">
        <v>19.479999999999901</v>
      </c>
      <c r="F147" s="15">
        <f t="shared" si="22"/>
        <v>19.48</v>
      </c>
      <c r="G147" s="18">
        <f t="shared" si="17"/>
        <v>3.7399999999999989</v>
      </c>
      <c r="H147">
        <f t="shared" si="18"/>
        <v>3.3000000000000003</v>
      </c>
      <c r="I147">
        <f t="shared" si="19"/>
        <v>-13.860000000000547</v>
      </c>
      <c r="J147">
        <f t="shared" si="16"/>
        <v>-3.3000000000000003</v>
      </c>
      <c r="L147">
        <f t="shared" si="23"/>
        <v>-13.86</v>
      </c>
      <c r="M147">
        <f t="shared" si="20"/>
        <v>0</v>
      </c>
      <c r="N147">
        <f t="shared" si="21"/>
        <v>0</v>
      </c>
    </row>
    <row r="148" spans="5:14" x14ac:dyDescent="0.3">
      <c r="E148" s="15">
        <v>19.489999999999899</v>
      </c>
      <c r="F148" s="15">
        <f t="shared" si="22"/>
        <v>19.489999999999998</v>
      </c>
      <c r="G148" s="18">
        <f t="shared" si="17"/>
        <v>3.7949999999999884</v>
      </c>
      <c r="H148">
        <f t="shared" si="18"/>
        <v>3.3000000000000003</v>
      </c>
      <c r="I148">
        <f t="shared" si="19"/>
        <v>-13.805000000000559</v>
      </c>
      <c r="J148">
        <f t="shared" si="16"/>
        <v>-3.3000000000000003</v>
      </c>
      <c r="L148">
        <f t="shared" si="23"/>
        <v>-13.80500000000001</v>
      </c>
      <c r="M148">
        <f t="shared" si="20"/>
        <v>0</v>
      </c>
      <c r="N148">
        <f t="shared" si="21"/>
        <v>0</v>
      </c>
    </row>
    <row r="149" spans="5:14" x14ac:dyDescent="0.3">
      <c r="E149" s="15">
        <v>19.499999999999901</v>
      </c>
      <c r="F149" s="15">
        <f t="shared" si="22"/>
        <v>19.5</v>
      </c>
      <c r="G149" s="18">
        <f t="shared" si="17"/>
        <v>3.849999999999997</v>
      </c>
      <c r="H149">
        <f t="shared" si="18"/>
        <v>3.3000000000000003</v>
      </c>
      <c r="I149">
        <f t="shared" si="19"/>
        <v>-13.750000000000551</v>
      </c>
      <c r="J149">
        <f t="shared" si="16"/>
        <v>-3.3000000000000003</v>
      </c>
      <c r="L149">
        <f t="shared" si="23"/>
        <v>-13.750000000000002</v>
      </c>
      <c r="M149">
        <f t="shared" si="20"/>
        <v>0</v>
      </c>
      <c r="N149">
        <f t="shared" si="21"/>
        <v>0</v>
      </c>
    </row>
    <row r="150" spans="5:14" x14ac:dyDescent="0.3">
      <c r="E150" s="15">
        <v>19.509999999999899</v>
      </c>
      <c r="F150" s="15">
        <f t="shared" si="22"/>
        <v>19.510000000000002</v>
      </c>
      <c r="G150" s="18">
        <f t="shared" si="17"/>
        <v>3.9050000000000056</v>
      </c>
      <c r="H150">
        <f t="shared" si="18"/>
        <v>3.3000000000000003</v>
      </c>
      <c r="I150">
        <f t="shared" si="19"/>
        <v>-13.69500000000056</v>
      </c>
      <c r="J150">
        <f t="shared" si="16"/>
        <v>-3.3000000000000003</v>
      </c>
      <c r="L150">
        <f t="shared" si="23"/>
        <v>-13.694999999999993</v>
      </c>
      <c r="M150">
        <f t="shared" si="20"/>
        <v>0</v>
      </c>
      <c r="N150">
        <f t="shared" si="21"/>
        <v>0</v>
      </c>
    </row>
    <row r="151" spans="5:14" x14ac:dyDescent="0.3">
      <c r="E151" s="15">
        <v>19.5199999999999</v>
      </c>
      <c r="F151" s="15">
        <f t="shared" si="22"/>
        <v>19.52</v>
      </c>
      <c r="G151" s="18">
        <f t="shared" si="17"/>
        <v>3.9599999999999942</v>
      </c>
      <c r="H151">
        <f t="shared" si="18"/>
        <v>3.3000000000000003</v>
      </c>
      <c r="I151">
        <f t="shared" si="19"/>
        <v>-13.640000000000551</v>
      </c>
      <c r="J151">
        <f t="shared" si="16"/>
        <v>-3.3000000000000003</v>
      </c>
      <c r="L151">
        <f t="shared" si="23"/>
        <v>-13.640000000000006</v>
      </c>
      <c r="M151">
        <f t="shared" si="20"/>
        <v>0</v>
      </c>
      <c r="N151">
        <f t="shared" si="21"/>
        <v>0</v>
      </c>
    </row>
    <row r="152" spans="5:14" x14ac:dyDescent="0.3">
      <c r="E152" s="15">
        <v>19.529999999999902</v>
      </c>
      <c r="F152" s="15">
        <f t="shared" si="22"/>
        <v>19.53</v>
      </c>
      <c r="G152" s="18">
        <f t="shared" si="17"/>
        <v>4.0150000000000032</v>
      </c>
      <c r="H152">
        <f t="shared" si="18"/>
        <v>3.3000000000000003</v>
      </c>
      <c r="I152">
        <f t="shared" si="19"/>
        <v>-13.585000000000543</v>
      </c>
      <c r="J152">
        <f t="shared" si="16"/>
        <v>-3.3000000000000003</v>
      </c>
      <c r="L152">
        <f t="shared" si="23"/>
        <v>-13.584999999999997</v>
      </c>
      <c r="M152">
        <f t="shared" si="20"/>
        <v>0</v>
      </c>
      <c r="N152">
        <f t="shared" si="21"/>
        <v>0</v>
      </c>
    </row>
    <row r="153" spans="5:14" x14ac:dyDescent="0.3">
      <c r="E153" s="15">
        <v>19.5399999999999</v>
      </c>
      <c r="F153" s="15">
        <f t="shared" si="22"/>
        <v>19.54</v>
      </c>
      <c r="G153" s="18">
        <f t="shared" si="17"/>
        <v>4.0699999999999914</v>
      </c>
      <c r="H153">
        <f t="shared" si="18"/>
        <v>3.3000000000000003</v>
      </c>
      <c r="I153">
        <f t="shared" si="19"/>
        <v>-13.530000000000554</v>
      </c>
      <c r="J153">
        <f t="shared" si="16"/>
        <v>-3.3000000000000003</v>
      </c>
      <c r="L153">
        <f t="shared" si="23"/>
        <v>-13.530000000000006</v>
      </c>
      <c r="M153">
        <f t="shared" si="20"/>
        <v>0</v>
      </c>
      <c r="N153">
        <f t="shared" si="21"/>
        <v>0</v>
      </c>
    </row>
    <row r="154" spans="5:14" x14ac:dyDescent="0.3">
      <c r="E154" s="15">
        <v>19.549999999999901</v>
      </c>
      <c r="F154" s="15">
        <f t="shared" si="22"/>
        <v>19.55</v>
      </c>
      <c r="G154" s="18">
        <f t="shared" si="17"/>
        <v>4.125</v>
      </c>
      <c r="H154">
        <f t="shared" si="18"/>
        <v>3.3000000000000003</v>
      </c>
      <c r="I154">
        <f t="shared" si="19"/>
        <v>-13.475000000000545</v>
      </c>
      <c r="J154">
        <f t="shared" si="16"/>
        <v>-3.3000000000000003</v>
      </c>
      <c r="L154">
        <f t="shared" si="23"/>
        <v>-13.474999999999998</v>
      </c>
      <c r="M154">
        <f t="shared" si="20"/>
        <v>0</v>
      </c>
      <c r="N154">
        <f t="shared" si="21"/>
        <v>0</v>
      </c>
    </row>
    <row r="155" spans="5:14" x14ac:dyDescent="0.3">
      <c r="E155" s="15">
        <v>19.559999999999899</v>
      </c>
      <c r="F155" s="15">
        <f t="shared" si="22"/>
        <v>19.559999999999999</v>
      </c>
      <c r="G155" s="18">
        <f t="shared" si="17"/>
        <v>4.1799999999999899</v>
      </c>
      <c r="H155">
        <f t="shared" si="18"/>
        <v>3.3000000000000003</v>
      </c>
      <c r="I155">
        <f t="shared" si="19"/>
        <v>-13.420000000000558</v>
      </c>
      <c r="J155">
        <f t="shared" si="16"/>
        <v>-3.3000000000000003</v>
      </c>
      <c r="L155">
        <f t="shared" si="23"/>
        <v>-13.420000000000009</v>
      </c>
      <c r="M155">
        <f t="shared" si="20"/>
        <v>0</v>
      </c>
      <c r="N155">
        <f t="shared" si="21"/>
        <v>0</v>
      </c>
    </row>
    <row r="156" spans="5:14" x14ac:dyDescent="0.3">
      <c r="E156" s="15">
        <v>19.569999999999901</v>
      </c>
      <c r="F156" s="15">
        <f t="shared" si="22"/>
        <v>19.57</v>
      </c>
      <c r="G156" s="18">
        <f t="shared" si="17"/>
        <v>4.2349999999999985</v>
      </c>
      <c r="H156">
        <f t="shared" si="18"/>
        <v>3.3000000000000003</v>
      </c>
      <c r="I156">
        <f t="shared" si="19"/>
        <v>-13.365000000000549</v>
      </c>
      <c r="J156">
        <f t="shared" si="16"/>
        <v>-3.3000000000000003</v>
      </c>
      <c r="L156">
        <f t="shared" si="23"/>
        <v>-13.365</v>
      </c>
      <c r="M156">
        <f t="shared" si="20"/>
        <v>0</v>
      </c>
      <c r="N156">
        <f t="shared" si="21"/>
        <v>0</v>
      </c>
    </row>
    <row r="157" spans="5:14" x14ac:dyDescent="0.3">
      <c r="E157" s="15">
        <v>19.579999999999899</v>
      </c>
      <c r="F157" s="15">
        <f t="shared" si="22"/>
        <v>19.579999999999998</v>
      </c>
      <c r="G157" s="18">
        <f t="shared" si="17"/>
        <v>4.2899999999999876</v>
      </c>
      <c r="H157">
        <f t="shared" si="18"/>
        <v>3.3000000000000003</v>
      </c>
      <c r="I157">
        <f t="shared" si="19"/>
        <v>-13.310000000000558</v>
      </c>
      <c r="J157">
        <f t="shared" si="16"/>
        <v>-3.3000000000000003</v>
      </c>
      <c r="L157">
        <f t="shared" si="23"/>
        <v>-13.310000000000013</v>
      </c>
      <c r="M157">
        <f t="shared" si="20"/>
        <v>0</v>
      </c>
      <c r="N157">
        <f t="shared" si="21"/>
        <v>0</v>
      </c>
    </row>
    <row r="158" spans="5:14" x14ac:dyDescent="0.3">
      <c r="E158" s="15">
        <v>19.5899999999999</v>
      </c>
      <c r="F158" s="15">
        <f t="shared" si="22"/>
        <v>19.59</v>
      </c>
      <c r="G158" s="18">
        <f t="shared" si="17"/>
        <v>4.3449999999999962</v>
      </c>
      <c r="H158">
        <f t="shared" si="18"/>
        <v>3.3000000000000003</v>
      </c>
      <c r="I158">
        <f t="shared" si="19"/>
        <v>-13.25500000000055</v>
      </c>
      <c r="J158">
        <f t="shared" si="16"/>
        <v>-3.3000000000000003</v>
      </c>
      <c r="L158">
        <f t="shared" si="23"/>
        <v>-13.255000000000004</v>
      </c>
      <c r="M158">
        <f t="shared" si="20"/>
        <v>0</v>
      </c>
      <c r="N158">
        <f t="shared" si="21"/>
        <v>0</v>
      </c>
    </row>
    <row r="159" spans="5:14" x14ac:dyDescent="0.3">
      <c r="E159" s="15">
        <v>19.599999999999898</v>
      </c>
      <c r="F159" s="15">
        <f t="shared" si="22"/>
        <v>19.600000000000001</v>
      </c>
      <c r="G159" s="18">
        <f t="shared" si="17"/>
        <v>4.4000000000000048</v>
      </c>
      <c r="H159">
        <f t="shared" si="18"/>
        <v>3.3000000000000003</v>
      </c>
      <c r="I159">
        <f t="shared" si="19"/>
        <v>-13.200000000000561</v>
      </c>
      <c r="J159">
        <f t="shared" si="16"/>
        <v>-3.3000000000000003</v>
      </c>
      <c r="L159">
        <f t="shared" si="23"/>
        <v>-13.199999999999994</v>
      </c>
      <c r="M159">
        <f t="shared" si="20"/>
        <v>0</v>
      </c>
      <c r="N159">
        <f t="shared" si="21"/>
        <v>0</v>
      </c>
    </row>
    <row r="160" spans="5:14" x14ac:dyDescent="0.3">
      <c r="E160" s="15">
        <v>19.6099999999999</v>
      </c>
      <c r="F160" s="15">
        <f t="shared" si="22"/>
        <v>19.61</v>
      </c>
      <c r="G160" s="18">
        <f t="shared" si="17"/>
        <v>4.454999999999993</v>
      </c>
      <c r="H160">
        <f t="shared" si="18"/>
        <v>3.3000000000000003</v>
      </c>
      <c r="I160">
        <f t="shared" si="19"/>
        <v>-13.145000000000552</v>
      </c>
      <c r="J160">
        <f t="shared" si="16"/>
        <v>-3.3000000000000003</v>
      </c>
      <c r="L160">
        <f t="shared" si="23"/>
        <v>-13.145000000000005</v>
      </c>
      <c r="M160">
        <f t="shared" si="20"/>
        <v>0</v>
      </c>
      <c r="N160">
        <f t="shared" si="21"/>
        <v>0</v>
      </c>
    </row>
    <row r="161" spans="5:14" x14ac:dyDescent="0.3">
      <c r="E161" s="15">
        <v>19.619999999999902</v>
      </c>
      <c r="F161" s="15">
        <f t="shared" si="22"/>
        <v>19.62</v>
      </c>
      <c r="G161" s="18">
        <f t="shared" si="17"/>
        <v>4.5100000000000016</v>
      </c>
      <c r="H161">
        <f t="shared" si="18"/>
        <v>3.3000000000000003</v>
      </c>
      <c r="I161">
        <f t="shared" si="19"/>
        <v>-13.090000000000543</v>
      </c>
      <c r="J161">
        <f t="shared" si="16"/>
        <v>-3.3000000000000003</v>
      </c>
      <c r="L161">
        <f t="shared" si="23"/>
        <v>-13.089999999999996</v>
      </c>
      <c r="M161">
        <f t="shared" si="20"/>
        <v>0</v>
      </c>
      <c r="N161">
        <f t="shared" si="21"/>
        <v>0</v>
      </c>
    </row>
    <row r="162" spans="5:14" x14ac:dyDescent="0.3">
      <c r="E162" s="15">
        <v>19.6299999999999</v>
      </c>
      <c r="F162" s="15">
        <f t="shared" si="22"/>
        <v>19.63</v>
      </c>
      <c r="G162" s="18">
        <f t="shared" si="17"/>
        <v>4.5649999999999915</v>
      </c>
      <c r="H162">
        <f t="shared" si="18"/>
        <v>3.3000000000000003</v>
      </c>
      <c r="I162">
        <f t="shared" si="19"/>
        <v>-13.035000000000554</v>
      </c>
      <c r="J162">
        <f t="shared" si="16"/>
        <v>-3.3000000000000003</v>
      </c>
      <c r="L162">
        <f t="shared" si="23"/>
        <v>-13.035000000000007</v>
      </c>
      <c r="M162">
        <f t="shared" si="20"/>
        <v>0</v>
      </c>
      <c r="N162">
        <f t="shared" si="21"/>
        <v>0</v>
      </c>
    </row>
    <row r="163" spans="5:14" x14ac:dyDescent="0.3">
      <c r="E163" s="15">
        <v>19.639999999999901</v>
      </c>
      <c r="F163" s="15">
        <f t="shared" si="22"/>
        <v>19.64</v>
      </c>
      <c r="G163" s="18">
        <f t="shared" si="17"/>
        <v>4.62</v>
      </c>
      <c r="H163">
        <f t="shared" si="18"/>
        <v>3.3000000000000003</v>
      </c>
      <c r="I163">
        <f t="shared" si="19"/>
        <v>-12.980000000000546</v>
      </c>
      <c r="J163">
        <f t="shared" si="16"/>
        <v>-3.3000000000000003</v>
      </c>
      <c r="L163">
        <f t="shared" si="23"/>
        <v>-12.979999999999999</v>
      </c>
      <c r="M163">
        <f t="shared" si="20"/>
        <v>0</v>
      </c>
      <c r="N163">
        <f t="shared" si="21"/>
        <v>0</v>
      </c>
    </row>
    <row r="164" spans="5:14" x14ac:dyDescent="0.3">
      <c r="E164" s="15">
        <v>19.649999999999899</v>
      </c>
      <c r="F164" s="15">
        <f t="shared" si="22"/>
        <v>19.649999999999999</v>
      </c>
      <c r="G164" s="18">
        <f t="shared" si="17"/>
        <v>4.6749999999999892</v>
      </c>
      <c r="H164">
        <f t="shared" si="18"/>
        <v>3.3000000000000003</v>
      </c>
      <c r="I164">
        <f t="shared" si="19"/>
        <v>-12.925000000000557</v>
      </c>
      <c r="J164">
        <f t="shared" si="16"/>
        <v>-3.3000000000000003</v>
      </c>
      <c r="L164">
        <f t="shared" si="23"/>
        <v>-12.92500000000001</v>
      </c>
      <c r="M164">
        <f t="shared" si="20"/>
        <v>0</v>
      </c>
      <c r="N164">
        <f t="shared" si="21"/>
        <v>0</v>
      </c>
    </row>
    <row r="165" spans="5:14" x14ac:dyDescent="0.3">
      <c r="E165" s="15">
        <v>19.659999999999901</v>
      </c>
      <c r="F165" s="15">
        <f t="shared" si="22"/>
        <v>19.66</v>
      </c>
      <c r="G165" s="18">
        <f t="shared" si="17"/>
        <v>4.7299999999999978</v>
      </c>
      <c r="H165">
        <f t="shared" si="18"/>
        <v>3.3000000000000003</v>
      </c>
      <c r="I165">
        <f t="shared" si="19"/>
        <v>-12.870000000000548</v>
      </c>
      <c r="J165">
        <f t="shared" si="16"/>
        <v>-3.3000000000000003</v>
      </c>
      <c r="L165">
        <f t="shared" si="23"/>
        <v>-12.870000000000001</v>
      </c>
      <c r="M165">
        <f t="shared" si="20"/>
        <v>0</v>
      </c>
      <c r="N165">
        <f t="shared" si="21"/>
        <v>0</v>
      </c>
    </row>
    <row r="166" spans="5:14" x14ac:dyDescent="0.3">
      <c r="E166" s="15">
        <v>19.669999999999899</v>
      </c>
      <c r="F166" s="15">
        <f t="shared" si="22"/>
        <v>19.670000000000002</v>
      </c>
      <c r="G166" s="18">
        <f t="shared" si="17"/>
        <v>4.7850000000000064</v>
      </c>
      <c r="H166">
        <f t="shared" si="18"/>
        <v>3.3000000000000003</v>
      </c>
      <c r="I166">
        <f t="shared" si="19"/>
        <v>-12.815000000000559</v>
      </c>
      <c r="J166">
        <f t="shared" si="16"/>
        <v>-3.3000000000000003</v>
      </c>
      <c r="L166">
        <f t="shared" si="23"/>
        <v>-12.814999999999992</v>
      </c>
      <c r="M166">
        <f t="shared" si="20"/>
        <v>0</v>
      </c>
      <c r="N166">
        <f t="shared" si="21"/>
        <v>0</v>
      </c>
    </row>
    <row r="167" spans="5:14" x14ac:dyDescent="0.3">
      <c r="E167" s="15">
        <v>19.6799999999999</v>
      </c>
      <c r="F167" s="15">
        <f t="shared" si="22"/>
        <v>19.68</v>
      </c>
      <c r="G167" s="18">
        <f t="shared" si="17"/>
        <v>4.8399999999999945</v>
      </c>
      <c r="H167">
        <f t="shared" si="18"/>
        <v>3.3000000000000003</v>
      </c>
      <c r="I167">
        <f t="shared" si="19"/>
        <v>-12.76000000000055</v>
      </c>
      <c r="J167">
        <f t="shared" si="16"/>
        <v>-3.3000000000000003</v>
      </c>
      <c r="L167">
        <f t="shared" si="23"/>
        <v>-12.760000000000003</v>
      </c>
      <c r="M167">
        <f t="shared" si="20"/>
        <v>0</v>
      </c>
      <c r="N167">
        <f t="shared" si="21"/>
        <v>0</v>
      </c>
    </row>
    <row r="168" spans="5:14" x14ac:dyDescent="0.3">
      <c r="E168" s="15">
        <v>19.689999999999898</v>
      </c>
      <c r="F168" s="15">
        <f t="shared" si="22"/>
        <v>19.690000000000001</v>
      </c>
      <c r="G168" s="18">
        <f t="shared" si="17"/>
        <v>4.8950000000000031</v>
      </c>
      <c r="H168">
        <f t="shared" si="18"/>
        <v>3.3000000000000003</v>
      </c>
      <c r="I168">
        <f t="shared" si="19"/>
        <v>-12.705000000000561</v>
      </c>
      <c r="J168">
        <f t="shared" si="16"/>
        <v>-3.3000000000000003</v>
      </c>
      <c r="L168">
        <f t="shared" si="23"/>
        <v>-12.704999999999995</v>
      </c>
      <c r="M168">
        <f t="shared" si="20"/>
        <v>0</v>
      </c>
      <c r="N168">
        <f t="shared" si="21"/>
        <v>0</v>
      </c>
    </row>
    <row r="169" spans="5:14" x14ac:dyDescent="0.3">
      <c r="E169" s="15">
        <v>19.6999999999999</v>
      </c>
      <c r="F169" s="15">
        <f t="shared" si="22"/>
        <v>19.7</v>
      </c>
      <c r="G169" s="18">
        <f t="shared" si="17"/>
        <v>4.9499999999999931</v>
      </c>
      <c r="H169">
        <f t="shared" si="18"/>
        <v>3.3000000000000003</v>
      </c>
      <c r="I169">
        <f t="shared" si="19"/>
        <v>-12.650000000000553</v>
      </c>
      <c r="J169">
        <f t="shared" si="16"/>
        <v>-3.3000000000000003</v>
      </c>
      <c r="L169">
        <f t="shared" si="23"/>
        <v>-12.650000000000006</v>
      </c>
      <c r="M169">
        <f t="shared" si="20"/>
        <v>0</v>
      </c>
      <c r="N169">
        <f t="shared" si="21"/>
        <v>0</v>
      </c>
    </row>
    <row r="170" spans="5:14" x14ac:dyDescent="0.3">
      <c r="E170" s="15">
        <v>19.709999999999901</v>
      </c>
      <c r="F170" s="15">
        <f t="shared" si="22"/>
        <v>19.71</v>
      </c>
      <c r="G170" s="18">
        <f t="shared" si="17"/>
        <v>5.0050000000000017</v>
      </c>
      <c r="H170">
        <f t="shared" si="18"/>
        <v>3.3000000000000003</v>
      </c>
      <c r="I170">
        <f t="shared" si="19"/>
        <v>-12.595000000000544</v>
      </c>
      <c r="J170">
        <f t="shared" si="16"/>
        <v>-3.3000000000000003</v>
      </c>
      <c r="L170">
        <f t="shared" si="23"/>
        <v>-12.594999999999997</v>
      </c>
      <c r="M170">
        <f t="shared" si="20"/>
        <v>0</v>
      </c>
      <c r="N170">
        <f t="shared" si="21"/>
        <v>0</v>
      </c>
    </row>
    <row r="171" spans="5:14" x14ac:dyDescent="0.3">
      <c r="E171" s="15">
        <v>19.719999999999899</v>
      </c>
      <c r="F171" s="15">
        <f t="shared" si="22"/>
        <v>19.72</v>
      </c>
      <c r="G171" s="18">
        <f t="shared" si="17"/>
        <v>5.0599999999999907</v>
      </c>
      <c r="H171">
        <f t="shared" si="18"/>
        <v>3.3000000000000003</v>
      </c>
      <c r="I171">
        <f t="shared" si="19"/>
        <v>-12.540000000000555</v>
      </c>
      <c r="J171">
        <f t="shared" si="16"/>
        <v>-3.3000000000000003</v>
      </c>
      <c r="L171">
        <f t="shared" si="23"/>
        <v>-12.540000000000008</v>
      </c>
      <c r="M171">
        <f t="shared" si="20"/>
        <v>0</v>
      </c>
      <c r="N171">
        <f t="shared" si="21"/>
        <v>0</v>
      </c>
    </row>
    <row r="172" spans="5:14" x14ac:dyDescent="0.3">
      <c r="E172" s="15">
        <v>19.729999999999901</v>
      </c>
      <c r="F172" s="15">
        <f t="shared" si="22"/>
        <v>19.73</v>
      </c>
      <c r="G172" s="18">
        <f t="shared" si="17"/>
        <v>5.1149999999999993</v>
      </c>
      <c r="H172">
        <f t="shared" si="18"/>
        <v>3.3000000000000003</v>
      </c>
      <c r="I172">
        <f t="shared" si="19"/>
        <v>-12.485000000000547</v>
      </c>
      <c r="J172">
        <f t="shared" si="16"/>
        <v>-3.3000000000000003</v>
      </c>
      <c r="L172">
        <f t="shared" si="23"/>
        <v>-12.484999999999999</v>
      </c>
      <c r="M172">
        <f t="shared" si="20"/>
        <v>0</v>
      </c>
      <c r="N172">
        <f t="shared" si="21"/>
        <v>0</v>
      </c>
    </row>
    <row r="173" spans="5:14" x14ac:dyDescent="0.3">
      <c r="E173" s="15">
        <v>19.739999999999899</v>
      </c>
      <c r="F173" s="15">
        <f t="shared" si="22"/>
        <v>19.739999999999998</v>
      </c>
      <c r="G173" s="18">
        <f t="shared" si="17"/>
        <v>5.1699999999999875</v>
      </c>
      <c r="H173">
        <f t="shared" si="18"/>
        <v>3.3000000000000003</v>
      </c>
      <c r="I173">
        <f t="shared" si="19"/>
        <v>-12.430000000000557</v>
      </c>
      <c r="J173">
        <f t="shared" si="16"/>
        <v>-3.3000000000000003</v>
      </c>
      <c r="L173">
        <f t="shared" si="23"/>
        <v>-12.43000000000001</v>
      </c>
      <c r="M173">
        <f t="shared" si="20"/>
        <v>0</v>
      </c>
      <c r="N173">
        <f t="shared" si="21"/>
        <v>0</v>
      </c>
    </row>
    <row r="174" spans="5:14" x14ac:dyDescent="0.3">
      <c r="E174" s="15">
        <v>19.749999999999901</v>
      </c>
      <c r="F174" s="15">
        <f t="shared" si="22"/>
        <v>19.75</v>
      </c>
      <c r="G174" s="18">
        <f t="shared" si="17"/>
        <v>5.2249999999999961</v>
      </c>
      <c r="H174">
        <f t="shared" si="18"/>
        <v>3.3000000000000003</v>
      </c>
      <c r="I174">
        <f t="shared" si="19"/>
        <v>-12.375000000000549</v>
      </c>
      <c r="J174">
        <f t="shared" si="16"/>
        <v>-3.3000000000000003</v>
      </c>
      <c r="L174">
        <f t="shared" si="23"/>
        <v>-12.375000000000002</v>
      </c>
      <c r="M174">
        <f t="shared" si="20"/>
        <v>0</v>
      </c>
      <c r="N174">
        <f t="shared" si="21"/>
        <v>0</v>
      </c>
    </row>
    <row r="175" spans="5:14" x14ac:dyDescent="0.3">
      <c r="E175" s="15">
        <v>19.759999999999899</v>
      </c>
      <c r="F175" s="15">
        <f t="shared" si="22"/>
        <v>19.760000000000002</v>
      </c>
      <c r="G175" s="18">
        <f t="shared" si="17"/>
        <v>5.2800000000000047</v>
      </c>
      <c r="H175">
        <f t="shared" si="18"/>
        <v>3.3000000000000003</v>
      </c>
      <c r="I175">
        <f t="shared" si="19"/>
        <v>-12.32000000000056</v>
      </c>
      <c r="J175">
        <f t="shared" si="16"/>
        <v>-3.3000000000000003</v>
      </c>
      <c r="L175">
        <f t="shared" si="23"/>
        <v>-12.319999999999993</v>
      </c>
      <c r="M175">
        <f t="shared" si="20"/>
        <v>0</v>
      </c>
      <c r="N175">
        <f t="shared" si="21"/>
        <v>0</v>
      </c>
    </row>
    <row r="176" spans="5:14" x14ac:dyDescent="0.3">
      <c r="E176" s="15">
        <v>19.7699999999999</v>
      </c>
      <c r="F176" s="15">
        <f t="shared" si="22"/>
        <v>19.77</v>
      </c>
      <c r="G176" s="18">
        <f t="shared" si="17"/>
        <v>5.3349999999999946</v>
      </c>
      <c r="H176">
        <f t="shared" si="18"/>
        <v>3.3000000000000003</v>
      </c>
      <c r="I176">
        <f t="shared" si="19"/>
        <v>-12.265000000000551</v>
      </c>
      <c r="J176">
        <f t="shared" si="16"/>
        <v>-3.3000000000000003</v>
      </c>
      <c r="L176">
        <f t="shared" si="23"/>
        <v>-12.265000000000004</v>
      </c>
      <c r="M176">
        <f t="shared" si="20"/>
        <v>0</v>
      </c>
      <c r="N176">
        <f t="shared" si="21"/>
        <v>0</v>
      </c>
    </row>
    <row r="177" spans="5:14" x14ac:dyDescent="0.3">
      <c r="E177" s="15">
        <v>19.779999999999799</v>
      </c>
      <c r="F177" s="15">
        <f t="shared" si="22"/>
        <v>19.78</v>
      </c>
      <c r="G177" s="18">
        <f t="shared" si="17"/>
        <v>5.3900000000000032</v>
      </c>
      <c r="H177">
        <f t="shared" si="18"/>
        <v>3.3000000000000003</v>
      </c>
      <c r="I177">
        <f t="shared" si="19"/>
        <v>-12.210000000001109</v>
      </c>
      <c r="J177">
        <f t="shared" si="16"/>
        <v>-3.3000000000000003</v>
      </c>
      <c r="L177">
        <f t="shared" si="23"/>
        <v>-12.209999999999996</v>
      </c>
      <c r="M177">
        <f t="shared" si="20"/>
        <v>0</v>
      </c>
      <c r="N177">
        <f t="shared" si="21"/>
        <v>0</v>
      </c>
    </row>
    <row r="178" spans="5:14" x14ac:dyDescent="0.3">
      <c r="E178" s="15">
        <v>19.7899999999998</v>
      </c>
      <c r="F178" s="15">
        <f t="shared" si="22"/>
        <v>19.79</v>
      </c>
      <c r="G178" s="18">
        <f t="shared" si="17"/>
        <v>5.4449999999999923</v>
      </c>
      <c r="H178">
        <f t="shared" si="18"/>
        <v>3.3000000000000003</v>
      </c>
      <c r="I178">
        <f t="shared" si="19"/>
        <v>-12.155000000001101</v>
      </c>
      <c r="J178">
        <f t="shared" si="16"/>
        <v>-3.3000000000000003</v>
      </c>
      <c r="L178">
        <f t="shared" si="23"/>
        <v>-12.155000000000006</v>
      </c>
      <c r="M178">
        <f t="shared" si="20"/>
        <v>0</v>
      </c>
      <c r="N178">
        <f t="shared" si="21"/>
        <v>0</v>
      </c>
    </row>
    <row r="179" spans="5:14" x14ac:dyDescent="0.3">
      <c r="E179" s="15">
        <v>19.799999999999802</v>
      </c>
      <c r="F179" s="15">
        <f t="shared" si="22"/>
        <v>19.8</v>
      </c>
      <c r="G179" s="18">
        <f t="shared" si="17"/>
        <v>5.5000000000000009</v>
      </c>
      <c r="H179">
        <f t="shared" si="18"/>
        <v>3.3000000000000003</v>
      </c>
      <c r="I179">
        <f t="shared" si="19"/>
        <v>-12.100000000001092</v>
      </c>
      <c r="J179">
        <f t="shared" si="16"/>
        <v>-3.3000000000000003</v>
      </c>
      <c r="L179">
        <f t="shared" si="23"/>
        <v>-12.099999999999998</v>
      </c>
      <c r="M179">
        <f t="shared" si="20"/>
        <v>0</v>
      </c>
      <c r="N179">
        <f t="shared" si="21"/>
        <v>0</v>
      </c>
    </row>
    <row r="180" spans="5:14" x14ac:dyDescent="0.3">
      <c r="E180" s="15">
        <v>19.8099999999998</v>
      </c>
      <c r="F180" s="15">
        <f t="shared" si="22"/>
        <v>19.809999999999999</v>
      </c>
      <c r="G180" s="18">
        <f t="shared" si="17"/>
        <v>5.5549999999999899</v>
      </c>
      <c r="H180">
        <f t="shared" si="18"/>
        <v>3.3000000000000003</v>
      </c>
      <c r="I180">
        <f t="shared" si="19"/>
        <v>-12.045000000001103</v>
      </c>
      <c r="J180">
        <f t="shared" si="16"/>
        <v>-3.3000000000000003</v>
      </c>
      <c r="L180">
        <f t="shared" si="23"/>
        <v>-12.045000000000009</v>
      </c>
      <c r="M180">
        <f t="shared" si="20"/>
        <v>0</v>
      </c>
      <c r="N180">
        <f t="shared" si="21"/>
        <v>0</v>
      </c>
    </row>
    <row r="181" spans="5:14" x14ac:dyDescent="0.3">
      <c r="E181" s="15">
        <v>19.819999999999801</v>
      </c>
      <c r="F181" s="15">
        <f t="shared" si="22"/>
        <v>19.82</v>
      </c>
      <c r="G181" s="18">
        <f t="shared" si="17"/>
        <v>5.6099999999999985</v>
      </c>
      <c r="H181">
        <f t="shared" si="18"/>
        <v>3.3000000000000003</v>
      </c>
      <c r="I181">
        <f t="shared" si="19"/>
        <v>-11.990000000001094</v>
      </c>
      <c r="J181">
        <f t="shared" si="16"/>
        <v>-3.3000000000000003</v>
      </c>
      <c r="L181">
        <f t="shared" si="23"/>
        <v>-11.99</v>
      </c>
      <c r="M181">
        <f t="shared" si="20"/>
        <v>0</v>
      </c>
      <c r="N181">
        <f t="shared" si="21"/>
        <v>0</v>
      </c>
    </row>
    <row r="182" spans="5:14" x14ac:dyDescent="0.3">
      <c r="E182" s="15">
        <v>19.829999999999799</v>
      </c>
      <c r="F182" s="15">
        <f t="shared" si="22"/>
        <v>19.829999999999998</v>
      </c>
      <c r="G182" s="18">
        <f t="shared" si="17"/>
        <v>5.6649999999999876</v>
      </c>
      <c r="H182">
        <f t="shared" si="18"/>
        <v>3.3000000000000003</v>
      </c>
      <c r="I182">
        <f t="shared" si="19"/>
        <v>-11.935000000001105</v>
      </c>
      <c r="J182">
        <f t="shared" si="16"/>
        <v>-3.3000000000000003</v>
      </c>
      <c r="L182">
        <f t="shared" si="23"/>
        <v>-11.935000000000011</v>
      </c>
      <c r="M182">
        <f t="shared" si="20"/>
        <v>0</v>
      </c>
      <c r="N182">
        <f t="shared" si="21"/>
        <v>0</v>
      </c>
    </row>
    <row r="183" spans="5:14" x14ac:dyDescent="0.3">
      <c r="E183" s="15">
        <v>19.839999999999801</v>
      </c>
      <c r="F183" s="15">
        <f t="shared" si="22"/>
        <v>19.84</v>
      </c>
      <c r="G183" s="18">
        <f t="shared" si="17"/>
        <v>5.7199999999999962</v>
      </c>
      <c r="H183">
        <f t="shared" si="18"/>
        <v>3.3000000000000003</v>
      </c>
      <c r="I183">
        <f t="shared" si="19"/>
        <v>-11.880000000001097</v>
      </c>
      <c r="J183">
        <f t="shared" si="16"/>
        <v>-3.3000000000000003</v>
      </c>
      <c r="L183">
        <f t="shared" si="23"/>
        <v>-11.880000000000003</v>
      </c>
      <c r="M183">
        <f t="shared" si="20"/>
        <v>0</v>
      </c>
      <c r="N183">
        <f t="shared" si="21"/>
        <v>0</v>
      </c>
    </row>
    <row r="184" spans="5:14" x14ac:dyDescent="0.3">
      <c r="E184" s="15">
        <v>19.849999999999799</v>
      </c>
      <c r="F184" s="15">
        <f t="shared" si="22"/>
        <v>19.850000000000001</v>
      </c>
      <c r="G184" s="18">
        <f t="shared" si="17"/>
        <v>5.7750000000000048</v>
      </c>
      <c r="H184">
        <f t="shared" si="18"/>
        <v>3.3000000000000003</v>
      </c>
      <c r="I184">
        <f t="shared" si="19"/>
        <v>-11.825000000001108</v>
      </c>
      <c r="J184">
        <f t="shared" si="16"/>
        <v>-3.3000000000000003</v>
      </c>
      <c r="L184">
        <f t="shared" si="23"/>
        <v>-11.824999999999994</v>
      </c>
      <c r="M184">
        <f t="shared" si="20"/>
        <v>0</v>
      </c>
      <c r="N184">
        <f t="shared" si="21"/>
        <v>0</v>
      </c>
    </row>
    <row r="185" spans="5:14" x14ac:dyDescent="0.3">
      <c r="E185" s="15">
        <v>19.8599999999998</v>
      </c>
      <c r="F185" s="15">
        <f t="shared" si="22"/>
        <v>19.86</v>
      </c>
      <c r="G185" s="18">
        <f t="shared" si="17"/>
        <v>5.8299999999999939</v>
      </c>
      <c r="H185">
        <f t="shared" si="18"/>
        <v>3.3000000000000003</v>
      </c>
      <c r="I185">
        <f t="shared" si="19"/>
        <v>-11.770000000001099</v>
      </c>
      <c r="J185">
        <f t="shared" si="16"/>
        <v>-3.3000000000000003</v>
      </c>
      <c r="L185">
        <f t="shared" si="23"/>
        <v>-11.770000000000005</v>
      </c>
      <c r="M185">
        <f t="shared" si="20"/>
        <v>0</v>
      </c>
      <c r="N185">
        <f t="shared" si="21"/>
        <v>0</v>
      </c>
    </row>
    <row r="186" spans="5:14" x14ac:dyDescent="0.3">
      <c r="E186" s="15">
        <v>19.869999999999798</v>
      </c>
      <c r="F186" s="15">
        <f t="shared" si="22"/>
        <v>19.87</v>
      </c>
      <c r="G186" s="18">
        <f t="shared" si="17"/>
        <v>5.8850000000000025</v>
      </c>
      <c r="H186">
        <f t="shared" si="18"/>
        <v>3.3000000000000003</v>
      </c>
      <c r="I186">
        <f t="shared" si="19"/>
        <v>-11.71500000000111</v>
      </c>
      <c r="J186">
        <f t="shared" si="16"/>
        <v>-3.3000000000000003</v>
      </c>
      <c r="L186">
        <f t="shared" si="23"/>
        <v>-11.714999999999996</v>
      </c>
      <c r="M186">
        <f t="shared" si="20"/>
        <v>0</v>
      </c>
      <c r="N186">
        <f t="shared" si="21"/>
        <v>0</v>
      </c>
    </row>
    <row r="187" spans="5:14" x14ac:dyDescent="0.3">
      <c r="E187" s="15">
        <v>19.8799999999998</v>
      </c>
      <c r="F187" s="15">
        <f t="shared" si="22"/>
        <v>19.88</v>
      </c>
      <c r="G187" s="18">
        <f t="shared" si="17"/>
        <v>5.9399999999999915</v>
      </c>
      <c r="H187">
        <f t="shared" si="18"/>
        <v>3.3000000000000003</v>
      </c>
      <c r="I187">
        <f t="shared" si="19"/>
        <v>-11.660000000001101</v>
      </c>
      <c r="J187">
        <f t="shared" si="16"/>
        <v>-3.3000000000000003</v>
      </c>
      <c r="L187">
        <f t="shared" si="23"/>
        <v>-11.660000000000007</v>
      </c>
      <c r="M187">
        <f t="shared" si="20"/>
        <v>0</v>
      </c>
      <c r="N187">
        <f t="shared" si="21"/>
        <v>0</v>
      </c>
    </row>
    <row r="188" spans="5:14" x14ac:dyDescent="0.3">
      <c r="E188" s="15">
        <v>19.889999999999802</v>
      </c>
      <c r="F188" s="15">
        <f t="shared" si="22"/>
        <v>19.89</v>
      </c>
      <c r="G188" s="18">
        <f t="shared" si="17"/>
        <v>5.9950000000000001</v>
      </c>
      <c r="H188">
        <f t="shared" ref="H188" si="24">H189</f>
        <v>3.3000000000000003</v>
      </c>
      <c r="I188">
        <f t="shared" si="19"/>
        <v>-11.605000000001093</v>
      </c>
      <c r="J188">
        <f t="shared" si="16"/>
        <v>-3.3000000000000003</v>
      </c>
      <c r="L188">
        <f t="shared" si="23"/>
        <v>-11.604999999999999</v>
      </c>
      <c r="M188">
        <f t="shared" si="20"/>
        <v>0</v>
      </c>
      <c r="N188">
        <f t="shared" si="21"/>
        <v>0</v>
      </c>
    </row>
    <row r="189" spans="5:14" x14ac:dyDescent="0.3">
      <c r="E189" s="15">
        <v>19.8999999999998</v>
      </c>
      <c r="F189" s="15">
        <f t="shared" si="22"/>
        <v>19.899999999999999</v>
      </c>
      <c r="G189" s="18">
        <f t="shared" si="17"/>
        <v>6.0499999999999892</v>
      </c>
      <c r="H189">
        <f t="shared" ref="H189:H252" si="25">IF(G189&gt;=$C$13,$C$13,G189)</f>
        <v>3.3000000000000003</v>
      </c>
      <c r="I189">
        <f t="shared" si="19"/>
        <v>-11.550000000001104</v>
      </c>
      <c r="J189">
        <f t="shared" si="16"/>
        <v>-3.3000000000000003</v>
      </c>
      <c r="L189">
        <f t="shared" si="23"/>
        <v>-11.55000000000001</v>
      </c>
      <c r="M189">
        <f t="shared" si="20"/>
        <v>0</v>
      </c>
      <c r="N189">
        <f t="shared" si="21"/>
        <v>0</v>
      </c>
    </row>
    <row r="190" spans="5:14" x14ac:dyDescent="0.3">
      <c r="E190" s="15">
        <v>19.909999999999801</v>
      </c>
      <c r="F190" s="15">
        <f t="shared" si="22"/>
        <v>19.91</v>
      </c>
      <c r="G190" s="18">
        <f t="shared" si="17"/>
        <v>6.1049999999999978</v>
      </c>
      <c r="H190">
        <f t="shared" si="25"/>
        <v>3.3000000000000003</v>
      </c>
      <c r="I190">
        <f t="shared" si="19"/>
        <v>-11.495000000001095</v>
      </c>
      <c r="J190">
        <f t="shared" si="16"/>
        <v>-3.3000000000000003</v>
      </c>
      <c r="L190">
        <f t="shared" si="23"/>
        <v>-11.495000000000001</v>
      </c>
      <c r="M190">
        <f t="shared" si="20"/>
        <v>0</v>
      </c>
      <c r="N190">
        <f t="shared" si="21"/>
        <v>0</v>
      </c>
    </row>
    <row r="191" spans="5:14" x14ac:dyDescent="0.3">
      <c r="E191" s="15">
        <v>19.919999999999799</v>
      </c>
      <c r="F191" s="15">
        <f t="shared" si="22"/>
        <v>19.920000000000002</v>
      </c>
      <c r="G191" s="18">
        <f t="shared" si="17"/>
        <v>6.1600000000000064</v>
      </c>
      <c r="H191">
        <f t="shared" si="25"/>
        <v>3.3000000000000003</v>
      </c>
      <c r="I191">
        <f t="shared" si="19"/>
        <v>-11.440000000001106</v>
      </c>
      <c r="J191">
        <f t="shared" si="16"/>
        <v>-3.3000000000000003</v>
      </c>
      <c r="L191">
        <f t="shared" si="23"/>
        <v>-11.439999999999992</v>
      </c>
      <c r="M191">
        <f t="shared" si="20"/>
        <v>0</v>
      </c>
      <c r="N191">
        <f t="shared" si="21"/>
        <v>0</v>
      </c>
    </row>
    <row r="192" spans="5:14" x14ac:dyDescent="0.3">
      <c r="E192" s="15">
        <v>19.929999999999801</v>
      </c>
      <c r="F192" s="15">
        <f t="shared" si="22"/>
        <v>19.93</v>
      </c>
      <c r="G192" s="18">
        <f t="shared" si="17"/>
        <v>6.2149999999999954</v>
      </c>
      <c r="H192">
        <f t="shared" si="25"/>
        <v>3.3000000000000003</v>
      </c>
      <c r="I192">
        <f t="shared" si="19"/>
        <v>-11.385000000001098</v>
      </c>
      <c r="J192">
        <f t="shared" si="16"/>
        <v>-3.3000000000000003</v>
      </c>
      <c r="L192">
        <f t="shared" si="23"/>
        <v>-11.385000000000003</v>
      </c>
      <c r="M192">
        <f t="shared" si="20"/>
        <v>0</v>
      </c>
      <c r="N192">
        <f t="shared" si="21"/>
        <v>0</v>
      </c>
    </row>
    <row r="193" spans="5:14" x14ac:dyDescent="0.3">
      <c r="E193" s="15">
        <v>19.939999999999799</v>
      </c>
      <c r="F193" s="15">
        <f t="shared" si="22"/>
        <v>19.940000000000001</v>
      </c>
      <c r="G193" s="18">
        <f t="shared" si="17"/>
        <v>6.270000000000004</v>
      </c>
      <c r="H193">
        <f t="shared" si="25"/>
        <v>3.3000000000000003</v>
      </c>
      <c r="I193">
        <f t="shared" si="19"/>
        <v>-11.330000000001109</v>
      </c>
      <c r="J193">
        <f t="shared" si="16"/>
        <v>-3.3000000000000003</v>
      </c>
      <c r="L193">
        <f t="shared" si="23"/>
        <v>-11.329999999999995</v>
      </c>
      <c r="M193">
        <f t="shared" si="20"/>
        <v>0</v>
      </c>
      <c r="N193">
        <f t="shared" si="21"/>
        <v>0</v>
      </c>
    </row>
    <row r="194" spans="5:14" x14ac:dyDescent="0.3">
      <c r="E194" s="15">
        <v>19.9499999999998</v>
      </c>
      <c r="F194" s="15">
        <f t="shared" si="22"/>
        <v>19.95</v>
      </c>
      <c r="G194" s="18">
        <f t="shared" si="17"/>
        <v>6.3249999999999931</v>
      </c>
      <c r="H194">
        <f t="shared" si="25"/>
        <v>3.3000000000000003</v>
      </c>
      <c r="I194">
        <f t="shared" si="19"/>
        <v>-11.2750000000011</v>
      </c>
      <c r="J194">
        <f t="shared" ref="J194:J257" si="26">IF(I194&lt;=$C$14,$C$14,I194)</f>
        <v>-3.3000000000000003</v>
      </c>
      <c r="L194">
        <f t="shared" si="23"/>
        <v>-11.275000000000006</v>
      </c>
      <c r="M194">
        <f t="shared" si="20"/>
        <v>0</v>
      </c>
      <c r="N194">
        <f t="shared" si="21"/>
        <v>0</v>
      </c>
    </row>
    <row r="195" spans="5:14" x14ac:dyDescent="0.3">
      <c r="E195" s="15">
        <v>19.959999999999798</v>
      </c>
      <c r="F195" s="15">
        <f t="shared" si="22"/>
        <v>19.96</v>
      </c>
      <c r="G195" s="18">
        <f t="shared" ref="G195:G258" si="27">-0.33*$B$2*(($B$7-F195)/$B$15)</f>
        <v>6.3800000000000017</v>
      </c>
      <c r="H195">
        <f t="shared" si="25"/>
        <v>3.3000000000000003</v>
      </c>
      <c r="I195">
        <f t="shared" ref="I195:I258" si="28">0.33*$B$2*((E195-$B$9)/$B$15)</f>
        <v>-11.220000000001111</v>
      </c>
      <c r="J195">
        <f t="shared" si="26"/>
        <v>-3.3000000000000003</v>
      </c>
      <c r="L195">
        <f t="shared" si="23"/>
        <v>-11.219999999999997</v>
      </c>
      <c r="M195">
        <f t="shared" ref="M195:M258" si="29">$B$3/$B$2*H195</f>
        <v>0</v>
      </c>
      <c r="N195">
        <f t="shared" ref="N195:N258" si="30">$B$3/$B$2*J195</f>
        <v>0</v>
      </c>
    </row>
    <row r="196" spans="5:14" x14ac:dyDescent="0.3">
      <c r="E196" s="15">
        <v>19.9699999999998</v>
      </c>
      <c r="F196" s="15">
        <f t="shared" ref="F196:F259" si="31">ROUND(E196,2)</f>
        <v>19.97</v>
      </c>
      <c r="G196" s="18">
        <f t="shared" si="27"/>
        <v>6.4349999999999907</v>
      </c>
      <c r="H196">
        <f t="shared" si="25"/>
        <v>3.3000000000000003</v>
      </c>
      <c r="I196">
        <f t="shared" si="28"/>
        <v>-11.165000000001102</v>
      </c>
      <c r="J196">
        <f t="shared" si="26"/>
        <v>-3.3000000000000003</v>
      </c>
      <c r="L196">
        <f t="shared" si="23"/>
        <v>-11.165000000000008</v>
      </c>
      <c r="M196">
        <f t="shared" si="29"/>
        <v>0</v>
      </c>
      <c r="N196">
        <f t="shared" si="30"/>
        <v>0</v>
      </c>
    </row>
    <row r="197" spans="5:14" x14ac:dyDescent="0.3">
      <c r="E197" s="15">
        <v>19.979999999999801</v>
      </c>
      <c r="F197" s="15">
        <f t="shared" si="31"/>
        <v>19.98</v>
      </c>
      <c r="G197" s="18">
        <f t="shared" si="27"/>
        <v>6.4899999999999993</v>
      </c>
      <c r="H197">
        <f t="shared" si="25"/>
        <v>3.3000000000000003</v>
      </c>
      <c r="I197">
        <f t="shared" si="28"/>
        <v>-11.110000000001094</v>
      </c>
      <c r="J197">
        <f t="shared" si="26"/>
        <v>-3.3000000000000003</v>
      </c>
      <c r="L197">
        <f t="shared" ref="L197:L260" si="32">-0.33*$B$2*(($B$9-F197)/$B$15)</f>
        <v>-11.11</v>
      </c>
      <c r="M197">
        <f t="shared" si="29"/>
        <v>0</v>
      </c>
      <c r="N197">
        <f t="shared" si="30"/>
        <v>0</v>
      </c>
    </row>
    <row r="198" spans="5:14" x14ac:dyDescent="0.3">
      <c r="E198" s="15">
        <v>19.989999999999799</v>
      </c>
      <c r="F198" s="15">
        <f t="shared" si="31"/>
        <v>19.989999999999998</v>
      </c>
      <c r="G198" s="18">
        <f t="shared" si="27"/>
        <v>6.5449999999999884</v>
      </c>
      <c r="H198">
        <f t="shared" si="25"/>
        <v>3.3000000000000003</v>
      </c>
      <c r="I198">
        <f t="shared" si="28"/>
        <v>-11.055000000001105</v>
      </c>
      <c r="J198">
        <f t="shared" si="26"/>
        <v>-3.3000000000000003</v>
      </c>
      <c r="L198">
        <f t="shared" si="32"/>
        <v>-11.05500000000001</v>
      </c>
      <c r="M198">
        <f t="shared" si="29"/>
        <v>0</v>
      </c>
      <c r="N198">
        <f t="shared" si="30"/>
        <v>0</v>
      </c>
    </row>
    <row r="199" spans="5:14" x14ac:dyDescent="0.3">
      <c r="E199" s="15">
        <v>19.999999999999801</v>
      </c>
      <c r="F199" s="15">
        <f t="shared" si="31"/>
        <v>20</v>
      </c>
      <c r="G199" s="18">
        <f t="shared" si="27"/>
        <v>6.599999999999997</v>
      </c>
      <c r="H199">
        <f t="shared" si="25"/>
        <v>3.3000000000000003</v>
      </c>
      <c r="I199">
        <f t="shared" si="28"/>
        <v>-11.000000000001096</v>
      </c>
      <c r="J199">
        <f t="shared" si="26"/>
        <v>-3.3000000000000003</v>
      </c>
      <c r="L199">
        <f t="shared" si="32"/>
        <v>-11.000000000000002</v>
      </c>
      <c r="M199">
        <f t="shared" si="29"/>
        <v>0</v>
      </c>
      <c r="N199">
        <f t="shared" si="30"/>
        <v>0</v>
      </c>
    </row>
    <row r="200" spans="5:14" x14ac:dyDescent="0.3">
      <c r="E200" s="15">
        <v>20.009999999999799</v>
      </c>
      <c r="F200" s="15">
        <f t="shared" si="31"/>
        <v>20.010000000000002</v>
      </c>
      <c r="G200" s="18">
        <f t="shared" si="27"/>
        <v>6.6550000000000065</v>
      </c>
      <c r="H200">
        <f t="shared" si="25"/>
        <v>3.3000000000000003</v>
      </c>
      <c r="I200">
        <f t="shared" si="28"/>
        <v>-10.945000000001107</v>
      </c>
      <c r="J200">
        <f t="shared" si="26"/>
        <v>-3.3000000000000003</v>
      </c>
      <c r="L200">
        <f t="shared" si="32"/>
        <v>-10.944999999999993</v>
      </c>
      <c r="M200">
        <f t="shared" si="29"/>
        <v>0</v>
      </c>
      <c r="N200">
        <f t="shared" si="30"/>
        <v>0</v>
      </c>
    </row>
    <row r="201" spans="5:14" x14ac:dyDescent="0.3">
      <c r="E201" s="15">
        <v>20.019999999999801</v>
      </c>
      <c r="F201" s="15">
        <f t="shared" si="31"/>
        <v>20.02</v>
      </c>
      <c r="G201" s="18">
        <f t="shared" si="27"/>
        <v>6.7099999999999946</v>
      </c>
      <c r="H201">
        <f t="shared" si="25"/>
        <v>3.3000000000000003</v>
      </c>
      <c r="I201">
        <f t="shared" si="28"/>
        <v>-10.890000000001098</v>
      </c>
      <c r="J201">
        <f t="shared" si="26"/>
        <v>-3.3000000000000003</v>
      </c>
      <c r="L201">
        <f t="shared" si="32"/>
        <v>-10.890000000000002</v>
      </c>
      <c r="M201">
        <f t="shared" si="29"/>
        <v>0</v>
      </c>
      <c r="N201">
        <f t="shared" si="30"/>
        <v>0</v>
      </c>
    </row>
    <row r="202" spans="5:14" x14ac:dyDescent="0.3">
      <c r="E202" s="15">
        <v>20.029999999999799</v>
      </c>
      <c r="F202" s="15">
        <f t="shared" si="31"/>
        <v>20.03</v>
      </c>
      <c r="G202" s="18">
        <f t="shared" si="27"/>
        <v>6.7650000000000032</v>
      </c>
      <c r="H202">
        <f t="shared" si="25"/>
        <v>3.3000000000000003</v>
      </c>
      <c r="I202">
        <f t="shared" si="28"/>
        <v>-10.835000000001108</v>
      </c>
      <c r="J202">
        <f t="shared" si="26"/>
        <v>-3.3000000000000003</v>
      </c>
      <c r="L202">
        <f t="shared" si="32"/>
        <v>-10.834999999999994</v>
      </c>
      <c r="M202">
        <f t="shared" si="29"/>
        <v>0</v>
      </c>
      <c r="N202">
        <f t="shared" si="30"/>
        <v>0</v>
      </c>
    </row>
    <row r="203" spans="5:14" x14ac:dyDescent="0.3">
      <c r="E203" s="15">
        <v>20.0399999999998</v>
      </c>
      <c r="F203" s="15">
        <f t="shared" si="31"/>
        <v>20.04</v>
      </c>
      <c r="G203" s="18">
        <f t="shared" si="27"/>
        <v>6.8199999999999923</v>
      </c>
      <c r="H203">
        <f t="shared" si="25"/>
        <v>3.3000000000000003</v>
      </c>
      <c r="I203">
        <f t="shared" si="28"/>
        <v>-10.780000000001099</v>
      </c>
      <c r="J203">
        <f t="shared" si="26"/>
        <v>-3.3000000000000003</v>
      </c>
      <c r="L203">
        <f t="shared" si="32"/>
        <v>-10.780000000000006</v>
      </c>
      <c r="M203">
        <f t="shared" si="29"/>
        <v>0</v>
      </c>
      <c r="N203">
        <f t="shared" si="30"/>
        <v>0</v>
      </c>
    </row>
    <row r="204" spans="5:14" x14ac:dyDescent="0.3">
      <c r="E204" s="15">
        <v>20.049999999999802</v>
      </c>
      <c r="F204" s="15">
        <f t="shared" si="31"/>
        <v>20.05</v>
      </c>
      <c r="G204" s="18">
        <f t="shared" si="27"/>
        <v>6.8750000000000009</v>
      </c>
      <c r="H204">
        <f t="shared" si="25"/>
        <v>3.3000000000000003</v>
      </c>
      <c r="I204">
        <f t="shared" si="28"/>
        <v>-10.72500000000109</v>
      </c>
      <c r="J204">
        <f t="shared" si="26"/>
        <v>-3.3000000000000003</v>
      </c>
      <c r="L204">
        <f t="shared" si="32"/>
        <v>-10.724999999999998</v>
      </c>
      <c r="M204">
        <f t="shared" si="29"/>
        <v>0</v>
      </c>
      <c r="N204">
        <f t="shared" si="30"/>
        <v>0</v>
      </c>
    </row>
    <row r="205" spans="5:14" x14ac:dyDescent="0.3">
      <c r="E205" s="15">
        <v>20.0599999999998</v>
      </c>
      <c r="F205" s="15">
        <f t="shared" si="31"/>
        <v>20.059999999999999</v>
      </c>
      <c r="G205" s="18">
        <f t="shared" si="27"/>
        <v>6.9299999999999908</v>
      </c>
      <c r="H205">
        <f t="shared" si="25"/>
        <v>3.3000000000000003</v>
      </c>
      <c r="I205">
        <f t="shared" si="28"/>
        <v>-10.670000000001103</v>
      </c>
      <c r="J205">
        <f t="shared" si="26"/>
        <v>-3.3000000000000003</v>
      </c>
      <c r="L205">
        <f t="shared" si="32"/>
        <v>-10.670000000000009</v>
      </c>
      <c r="M205">
        <f t="shared" si="29"/>
        <v>0</v>
      </c>
      <c r="N205">
        <f t="shared" si="30"/>
        <v>0</v>
      </c>
    </row>
    <row r="206" spans="5:14" x14ac:dyDescent="0.3">
      <c r="E206" s="15">
        <v>20.069999999999801</v>
      </c>
      <c r="F206" s="15">
        <f t="shared" si="31"/>
        <v>20.07</v>
      </c>
      <c r="G206" s="18">
        <f t="shared" si="27"/>
        <v>6.9849999999999994</v>
      </c>
      <c r="H206">
        <f t="shared" si="25"/>
        <v>3.3000000000000003</v>
      </c>
      <c r="I206">
        <f t="shared" si="28"/>
        <v>-10.615000000001094</v>
      </c>
      <c r="J206">
        <f t="shared" si="26"/>
        <v>-3.3000000000000003</v>
      </c>
      <c r="L206">
        <f t="shared" si="32"/>
        <v>-10.615</v>
      </c>
      <c r="M206">
        <f t="shared" si="29"/>
        <v>0</v>
      </c>
      <c r="N206">
        <f t="shared" si="30"/>
        <v>0</v>
      </c>
    </row>
    <row r="207" spans="5:14" x14ac:dyDescent="0.3">
      <c r="E207" s="15">
        <v>20.079999999999799</v>
      </c>
      <c r="F207" s="15">
        <f t="shared" si="31"/>
        <v>20.079999999999998</v>
      </c>
      <c r="G207" s="18">
        <f t="shared" si="27"/>
        <v>7.0399999999999876</v>
      </c>
      <c r="H207">
        <f t="shared" si="25"/>
        <v>3.3000000000000003</v>
      </c>
      <c r="I207">
        <f t="shared" si="28"/>
        <v>-10.560000000001105</v>
      </c>
      <c r="J207">
        <f t="shared" si="26"/>
        <v>-3.3000000000000003</v>
      </c>
      <c r="L207">
        <f t="shared" si="32"/>
        <v>-10.560000000000009</v>
      </c>
      <c r="M207">
        <f t="shared" si="29"/>
        <v>0</v>
      </c>
      <c r="N207">
        <f t="shared" si="30"/>
        <v>0</v>
      </c>
    </row>
    <row r="208" spans="5:14" x14ac:dyDescent="0.3">
      <c r="E208" s="15">
        <v>20.089999999999801</v>
      </c>
      <c r="F208" s="15">
        <f t="shared" si="31"/>
        <v>20.09</v>
      </c>
      <c r="G208" s="18">
        <f t="shared" si="27"/>
        <v>7.0949999999999962</v>
      </c>
      <c r="H208">
        <f t="shared" si="25"/>
        <v>3.3000000000000003</v>
      </c>
      <c r="I208">
        <f t="shared" si="28"/>
        <v>-10.505000000001097</v>
      </c>
      <c r="J208">
        <f t="shared" si="26"/>
        <v>-3.3000000000000003</v>
      </c>
      <c r="L208">
        <f t="shared" si="32"/>
        <v>-10.505000000000001</v>
      </c>
      <c r="M208">
        <f t="shared" si="29"/>
        <v>0</v>
      </c>
      <c r="N208">
        <f t="shared" si="30"/>
        <v>0</v>
      </c>
    </row>
    <row r="209" spans="5:14" x14ac:dyDescent="0.3">
      <c r="E209" s="15">
        <v>20.099999999999799</v>
      </c>
      <c r="F209" s="15">
        <f t="shared" si="31"/>
        <v>20.100000000000001</v>
      </c>
      <c r="G209" s="18">
        <f t="shared" si="27"/>
        <v>7.1500000000000048</v>
      </c>
      <c r="H209">
        <f t="shared" si="25"/>
        <v>3.3000000000000003</v>
      </c>
      <c r="I209">
        <f t="shared" si="28"/>
        <v>-10.450000000001106</v>
      </c>
      <c r="J209">
        <f t="shared" si="26"/>
        <v>-3.3000000000000003</v>
      </c>
      <c r="L209">
        <f t="shared" si="32"/>
        <v>-10.449999999999992</v>
      </c>
      <c r="M209">
        <f t="shared" si="29"/>
        <v>0</v>
      </c>
      <c r="N209">
        <f t="shared" si="30"/>
        <v>0</v>
      </c>
    </row>
    <row r="210" spans="5:14" x14ac:dyDescent="0.3">
      <c r="E210" s="15">
        <v>20.1099999999998</v>
      </c>
      <c r="F210" s="15">
        <f t="shared" si="31"/>
        <v>20.11</v>
      </c>
      <c r="G210" s="18">
        <f t="shared" si="27"/>
        <v>7.2049999999999939</v>
      </c>
      <c r="H210">
        <f t="shared" si="25"/>
        <v>3.3000000000000003</v>
      </c>
      <c r="I210">
        <f t="shared" si="28"/>
        <v>-10.395000000001097</v>
      </c>
      <c r="J210">
        <f t="shared" si="26"/>
        <v>-3.3000000000000003</v>
      </c>
      <c r="L210">
        <f t="shared" si="32"/>
        <v>-10.395000000000005</v>
      </c>
      <c r="M210">
        <f t="shared" si="29"/>
        <v>0</v>
      </c>
      <c r="N210">
        <f t="shared" si="30"/>
        <v>0</v>
      </c>
    </row>
    <row r="211" spans="5:14" x14ac:dyDescent="0.3">
      <c r="E211" s="15">
        <v>20.119999999999798</v>
      </c>
      <c r="F211" s="15">
        <f t="shared" si="31"/>
        <v>20.12</v>
      </c>
      <c r="G211" s="18">
        <f t="shared" si="27"/>
        <v>7.2600000000000025</v>
      </c>
      <c r="H211">
        <f t="shared" si="25"/>
        <v>3.3000000000000003</v>
      </c>
      <c r="I211">
        <f t="shared" si="28"/>
        <v>-10.34000000000111</v>
      </c>
      <c r="J211">
        <f t="shared" si="26"/>
        <v>-3.3000000000000003</v>
      </c>
      <c r="L211">
        <f t="shared" si="32"/>
        <v>-10.339999999999996</v>
      </c>
      <c r="M211">
        <f t="shared" si="29"/>
        <v>0</v>
      </c>
      <c r="N211">
        <f t="shared" si="30"/>
        <v>0</v>
      </c>
    </row>
    <row r="212" spans="5:14" x14ac:dyDescent="0.3">
      <c r="E212" s="15">
        <v>20.1299999999998</v>
      </c>
      <c r="F212" s="15">
        <f t="shared" si="31"/>
        <v>20.13</v>
      </c>
      <c r="G212" s="18">
        <f t="shared" si="27"/>
        <v>7.3149999999999924</v>
      </c>
      <c r="H212">
        <f t="shared" si="25"/>
        <v>3.3000000000000003</v>
      </c>
      <c r="I212">
        <f t="shared" si="28"/>
        <v>-10.285000000001101</v>
      </c>
      <c r="J212">
        <f t="shared" si="26"/>
        <v>-3.3000000000000003</v>
      </c>
      <c r="L212">
        <f t="shared" si="32"/>
        <v>-10.285000000000007</v>
      </c>
      <c r="M212">
        <f t="shared" si="29"/>
        <v>0</v>
      </c>
      <c r="N212">
        <f t="shared" si="30"/>
        <v>0</v>
      </c>
    </row>
    <row r="213" spans="5:14" x14ac:dyDescent="0.3">
      <c r="E213" s="15">
        <v>20.139999999999802</v>
      </c>
      <c r="F213" s="15">
        <f t="shared" si="31"/>
        <v>20.14</v>
      </c>
      <c r="G213" s="18">
        <f t="shared" si="27"/>
        <v>7.370000000000001</v>
      </c>
      <c r="H213">
        <f t="shared" si="25"/>
        <v>3.3000000000000003</v>
      </c>
      <c r="I213">
        <f t="shared" si="28"/>
        <v>-10.230000000001093</v>
      </c>
      <c r="J213">
        <f t="shared" si="26"/>
        <v>-3.3000000000000003</v>
      </c>
      <c r="L213">
        <f t="shared" si="32"/>
        <v>-10.229999999999999</v>
      </c>
      <c r="M213">
        <f t="shared" si="29"/>
        <v>0</v>
      </c>
      <c r="N213">
        <f t="shared" si="30"/>
        <v>0</v>
      </c>
    </row>
    <row r="214" spans="5:14" x14ac:dyDescent="0.3">
      <c r="E214" s="15">
        <v>20.1499999999998</v>
      </c>
      <c r="F214" s="15">
        <f t="shared" si="31"/>
        <v>20.149999999999999</v>
      </c>
      <c r="G214" s="18">
        <f t="shared" si="27"/>
        <v>7.4249999999999892</v>
      </c>
      <c r="H214">
        <f t="shared" si="25"/>
        <v>3.3000000000000003</v>
      </c>
      <c r="I214">
        <f t="shared" si="28"/>
        <v>-10.175000000001104</v>
      </c>
      <c r="J214">
        <f t="shared" si="26"/>
        <v>-3.3000000000000003</v>
      </c>
      <c r="L214">
        <f t="shared" si="32"/>
        <v>-10.175000000000008</v>
      </c>
      <c r="M214">
        <f t="shared" si="29"/>
        <v>0</v>
      </c>
      <c r="N214">
        <f t="shared" si="30"/>
        <v>0</v>
      </c>
    </row>
    <row r="215" spans="5:14" x14ac:dyDescent="0.3">
      <c r="E215" s="15">
        <v>20.159999999999801</v>
      </c>
      <c r="F215" s="15">
        <f t="shared" si="31"/>
        <v>20.16</v>
      </c>
      <c r="G215" s="18">
        <f t="shared" si="27"/>
        <v>7.4799999999999978</v>
      </c>
      <c r="H215">
        <f t="shared" si="25"/>
        <v>3.3000000000000003</v>
      </c>
      <c r="I215">
        <f t="shared" si="28"/>
        <v>-10.120000000001095</v>
      </c>
      <c r="J215">
        <f t="shared" si="26"/>
        <v>-3.3000000000000003</v>
      </c>
      <c r="L215">
        <f t="shared" si="32"/>
        <v>-10.119999999999999</v>
      </c>
      <c r="M215">
        <f t="shared" si="29"/>
        <v>0</v>
      </c>
      <c r="N215">
        <f t="shared" si="30"/>
        <v>0</v>
      </c>
    </row>
    <row r="216" spans="5:14" x14ac:dyDescent="0.3">
      <c r="E216" s="15">
        <v>20.169999999999799</v>
      </c>
      <c r="F216" s="15">
        <f t="shared" si="31"/>
        <v>20.170000000000002</v>
      </c>
      <c r="G216" s="18">
        <f t="shared" si="27"/>
        <v>7.5350000000000064</v>
      </c>
      <c r="H216">
        <f t="shared" si="25"/>
        <v>3.3000000000000003</v>
      </c>
      <c r="I216">
        <f t="shared" si="28"/>
        <v>-10.065000000001104</v>
      </c>
      <c r="J216">
        <f t="shared" si="26"/>
        <v>-3.3000000000000003</v>
      </c>
      <c r="L216">
        <f t="shared" si="32"/>
        <v>-10.064999999999991</v>
      </c>
      <c r="M216">
        <f t="shared" si="29"/>
        <v>0</v>
      </c>
      <c r="N216">
        <f t="shared" si="30"/>
        <v>0</v>
      </c>
    </row>
    <row r="217" spans="5:14" x14ac:dyDescent="0.3">
      <c r="E217" s="15">
        <v>20.179999999999801</v>
      </c>
      <c r="F217" s="15">
        <f t="shared" si="31"/>
        <v>20.18</v>
      </c>
      <c r="G217" s="18">
        <f t="shared" si="27"/>
        <v>7.5899999999999954</v>
      </c>
      <c r="H217">
        <f t="shared" si="25"/>
        <v>3.3000000000000003</v>
      </c>
      <c r="I217">
        <f t="shared" si="28"/>
        <v>-10.010000000001096</v>
      </c>
      <c r="J217">
        <f t="shared" si="26"/>
        <v>-3.3000000000000003</v>
      </c>
      <c r="L217">
        <f t="shared" si="32"/>
        <v>-10.010000000000003</v>
      </c>
      <c r="M217">
        <f t="shared" si="29"/>
        <v>0</v>
      </c>
      <c r="N217">
        <f t="shared" si="30"/>
        <v>0</v>
      </c>
    </row>
    <row r="218" spans="5:14" x14ac:dyDescent="0.3">
      <c r="E218" s="15">
        <v>20.189999999999799</v>
      </c>
      <c r="F218" s="15">
        <f t="shared" si="31"/>
        <v>20.190000000000001</v>
      </c>
      <c r="G218" s="18">
        <f t="shared" si="27"/>
        <v>7.645000000000004</v>
      </c>
      <c r="H218">
        <f t="shared" si="25"/>
        <v>3.3000000000000003</v>
      </c>
      <c r="I218">
        <f t="shared" si="28"/>
        <v>-9.9550000000011085</v>
      </c>
      <c r="J218">
        <f t="shared" si="26"/>
        <v>-3.3000000000000003</v>
      </c>
      <c r="L218">
        <f t="shared" si="32"/>
        <v>-9.9549999999999947</v>
      </c>
      <c r="M218">
        <f t="shared" si="29"/>
        <v>0</v>
      </c>
      <c r="N218">
        <f t="shared" si="30"/>
        <v>0</v>
      </c>
    </row>
    <row r="219" spans="5:14" x14ac:dyDescent="0.3">
      <c r="E219" s="15">
        <v>20.1999999999998</v>
      </c>
      <c r="F219" s="15">
        <f t="shared" si="31"/>
        <v>20.2</v>
      </c>
      <c r="G219" s="18">
        <f t="shared" si="27"/>
        <v>7.699999999999994</v>
      </c>
      <c r="H219">
        <f t="shared" si="25"/>
        <v>3.3000000000000003</v>
      </c>
      <c r="I219">
        <f t="shared" si="28"/>
        <v>-9.9000000000010999</v>
      </c>
      <c r="J219">
        <f t="shared" si="26"/>
        <v>-3.3000000000000003</v>
      </c>
      <c r="L219">
        <f t="shared" si="32"/>
        <v>-9.9000000000000057</v>
      </c>
      <c r="M219">
        <f t="shared" si="29"/>
        <v>0</v>
      </c>
      <c r="N219">
        <f t="shared" si="30"/>
        <v>0</v>
      </c>
    </row>
    <row r="220" spans="5:14" x14ac:dyDescent="0.3">
      <c r="E220" s="15">
        <v>20.209999999999798</v>
      </c>
      <c r="F220" s="15">
        <f t="shared" si="31"/>
        <v>20.21</v>
      </c>
      <c r="G220" s="18">
        <f t="shared" si="27"/>
        <v>7.7550000000000026</v>
      </c>
      <c r="H220">
        <f t="shared" si="25"/>
        <v>3.3000000000000003</v>
      </c>
      <c r="I220">
        <f t="shared" si="28"/>
        <v>-9.8450000000011109</v>
      </c>
      <c r="J220">
        <f t="shared" si="26"/>
        <v>-3.3000000000000003</v>
      </c>
      <c r="L220">
        <f t="shared" si="32"/>
        <v>-9.8449999999999971</v>
      </c>
      <c r="M220">
        <f t="shared" si="29"/>
        <v>0</v>
      </c>
      <c r="N220">
        <f t="shared" si="30"/>
        <v>0</v>
      </c>
    </row>
    <row r="221" spans="5:14" x14ac:dyDescent="0.3">
      <c r="E221" s="15">
        <v>20.2199999999998</v>
      </c>
      <c r="F221" s="15">
        <f t="shared" si="31"/>
        <v>20.22</v>
      </c>
      <c r="G221" s="18">
        <f t="shared" si="27"/>
        <v>7.8099999999999907</v>
      </c>
      <c r="H221">
        <f t="shared" si="25"/>
        <v>3.3000000000000003</v>
      </c>
      <c r="I221">
        <f t="shared" si="28"/>
        <v>-9.7900000000011023</v>
      </c>
      <c r="J221">
        <f t="shared" si="26"/>
        <v>-3.3000000000000003</v>
      </c>
      <c r="L221">
        <f t="shared" si="32"/>
        <v>-9.7900000000000063</v>
      </c>
      <c r="M221">
        <f t="shared" si="29"/>
        <v>0</v>
      </c>
      <c r="N221">
        <f t="shared" si="30"/>
        <v>0</v>
      </c>
    </row>
    <row r="222" spans="5:14" x14ac:dyDescent="0.3">
      <c r="E222" s="15">
        <v>20.229999999999801</v>
      </c>
      <c r="F222" s="15">
        <f t="shared" si="31"/>
        <v>20.23</v>
      </c>
      <c r="G222" s="18">
        <f t="shared" si="27"/>
        <v>7.8649999999999993</v>
      </c>
      <c r="H222">
        <f t="shared" si="25"/>
        <v>3.3000000000000003</v>
      </c>
      <c r="I222">
        <f t="shared" si="28"/>
        <v>-9.7350000000010937</v>
      </c>
      <c r="J222">
        <f t="shared" si="26"/>
        <v>-3.3000000000000003</v>
      </c>
      <c r="L222">
        <f t="shared" si="32"/>
        <v>-9.7349999999999977</v>
      </c>
      <c r="M222">
        <f t="shared" si="29"/>
        <v>0</v>
      </c>
      <c r="N222">
        <f t="shared" si="30"/>
        <v>0</v>
      </c>
    </row>
    <row r="223" spans="5:14" x14ac:dyDescent="0.3">
      <c r="E223" s="15">
        <v>20.239999999999799</v>
      </c>
      <c r="F223" s="15">
        <f t="shared" si="31"/>
        <v>20.239999999999998</v>
      </c>
      <c r="G223" s="18">
        <f t="shared" si="27"/>
        <v>7.9199999999999884</v>
      </c>
      <c r="H223">
        <f t="shared" si="25"/>
        <v>3.3000000000000003</v>
      </c>
      <c r="I223">
        <f t="shared" si="28"/>
        <v>-9.6800000000011028</v>
      </c>
      <c r="J223">
        <f t="shared" si="26"/>
        <v>-3.3000000000000003</v>
      </c>
      <c r="L223">
        <f t="shared" si="32"/>
        <v>-9.6800000000000104</v>
      </c>
      <c r="M223">
        <f t="shared" si="29"/>
        <v>0</v>
      </c>
      <c r="N223">
        <f t="shared" si="30"/>
        <v>0</v>
      </c>
    </row>
    <row r="224" spans="5:14" x14ac:dyDescent="0.3">
      <c r="E224" s="15">
        <v>20.249999999999801</v>
      </c>
      <c r="F224" s="15">
        <f t="shared" si="31"/>
        <v>20.25</v>
      </c>
      <c r="G224" s="18">
        <f t="shared" si="27"/>
        <v>7.974999999999997</v>
      </c>
      <c r="H224">
        <f t="shared" si="25"/>
        <v>3.3000000000000003</v>
      </c>
      <c r="I224">
        <f t="shared" si="28"/>
        <v>-9.6250000000010942</v>
      </c>
      <c r="J224">
        <f t="shared" si="26"/>
        <v>-3.3000000000000003</v>
      </c>
      <c r="L224">
        <f t="shared" si="32"/>
        <v>-9.6250000000000018</v>
      </c>
      <c r="M224">
        <f t="shared" si="29"/>
        <v>0</v>
      </c>
      <c r="N224">
        <f t="shared" si="30"/>
        <v>0</v>
      </c>
    </row>
    <row r="225" spans="5:14" x14ac:dyDescent="0.3">
      <c r="E225" s="15">
        <v>20.259999999999799</v>
      </c>
      <c r="F225" s="15">
        <f t="shared" si="31"/>
        <v>20.260000000000002</v>
      </c>
      <c r="G225" s="18">
        <f t="shared" si="27"/>
        <v>8.0300000000000065</v>
      </c>
      <c r="H225">
        <f t="shared" si="25"/>
        <v>3.3000000000000003</v>
      </c>
      <c r="I225">
        <f t="shared" si="28"/>
        <v>-9.570000000001107</v>
      </c>
      <c r="J225">
        <f t="shared" si="26"/>
        <v>-3.3000000000000003</v>
      </c>
      <c r="L225">
        <f t="shared" si="32"/>
        <v>-9.5699999999999932</v>
      </c>
      <c r="M225">
        <f t="shared" si="29"/>
        <v>0</v>
      </c>
      <c r="N225">
        <f t="shared" si="30"/>
        <v>0</v>
      </c>
    </row>
    <row r="226" spans="5:14" x14ac:dyDescent="0.3">
      <c r="E226" s="15">
        <v>20.269999999999801</v>
      </c>
      <c r="F226" s="15">
        <f t="shared" si="31"/>
        <v>20.27</v>
      </c>
      <c r="G226" s="18">
        <f t="shared" si="27"/>
        <v>8.0849999999999955</v>
      </c>
      <c r="H226">
        <f t="shared" si="25"/>
        <v>3.3000000000000003</v>
      </c>
      <c r="I226">
        <f t="shared" si="28"/>
        <v>-9.5150000000010984</v>
      </c>
      <c r="J226">
        <f t="shared" si="26"/>
        <v>-3.3000000000000003</v>
      </c>
      <c r="L226">
        <f t="shared" si="32"/>
        <v>-9.5150000000000041</v>
      </c>
      <c r="M226">
        <f t="shared" si="29"/>
        <v>0</v>
      </c>
      <c r="N226">
        <f t="shared" si="30"/>
        <v>0</v>
      </c>
    </row>
    <row r="227" spans="5:14" x14ac:dyDescent="0.3">
      <c r="E227" s="15">
        <v>20.279999999999799</v>
      </c>
      <c r="F227" s="15">
        <f t="shared" si="31"/>
        <v>20.28</v>
      </c>
      <c r="G227" s="18">
        <f t="shared" si="27"/>
        <v>8.1400000000000041</v>
      </c>
      <c r="H227">
        <f t="shared" si="25"/>
        <v>3.3000000000000003</v>
      </c>
      <c r="I227">
        <f t="shared" si="28"/>
        <v>-9.4600000000011093</v>
      </c>
      <c r="J227">
        <f t="shared" si="26"/>
        <v>-3.3000000000000003</v>
      </c>
      <c r="L227">
        <f t="shared" si="32"/>
        <v>-9.4599999999999955</v>
      </c>
      <c r="M227">
        <f t="shared" si="29"/>
        <v>0</v>
      </c>
      <c r="N227">
        <f t="shared" si="30"/>
        <v>0</v>
      </c>
    </row>
    <row r="228" spans="5:14" x14ac:dyDescent="0.3">
      <c r="E228" s="15">
        <v>20.2899999999998</v>
      </c>
      <c r="F228" s="15">
        <f t="shared" si="31"/>
        <v>20.29</v>
      </c>
      <c r="G228" s="18">
        <f t="shared" si="27"/>
        <v>8.1949999999999914</v>
      </c>
      <c r="H228">
        <f t="shared" si="25"/>
        <v>3.3000000000000003</v>
      </c>
      <c r="I228">
        <f t="shared" si="28"/>
        <v>-9.4050000000011007</v>
      </c>
      <c r="J228">
        <f t="shared" si="26"/>
        <v>-3.3000000000000003</v>
      </c>
      <c r="L228">
        <f t="shared" si="32"/>
        <v>-9.4050000000000047</v>
      </c>
      <c r="M228">
        <f t="shared" si="29"/>
        <v>0</v>
      </c>
      <c r="N228">
        <f t="shared" si="30"/>
        <v>0</v>
      </c>
    </row>
    <row r="229" spans="5:14" x14ac:dyDescent="0.3">
      <c r="E229" s="15">
        <v>20.299999999999699</v>
      </c>
      <c r="F229" s="15">
        <f t="shared" si="31"/>
        <v>20.3</v>
      </c>
      <c r="G229" s="18">
        <f t="shared" si="27"/>
        <v>8.25</v>
      </c>
      <c r="H229">
        <f t="shared" si="25"/>
        <v>3.3000000000000003</v>
      </c>
      <c r="I229">
        <f t="shared" si="28"/>
        <v>-9.3500000000016588</v>
      </c>
      <c r="J229">
        <f t="shared" si="26"/>
        <v>-3.3000000000000003</v>
      </c>
      <c r="L229">
        <f t="shared" si="32"/>
        <v>-9.3499999999999961</v>
      </c>
      <c r="M229">
        <f t="shared" si="29"/>
        <v>0</v>
      </c>
      <c r="N229">
        <f t="shared" si="30"/>
        <v>0</v>
      </c>
    </row>
    <row r="230" spans="5:14" x14ac:dyDescent="0.3">
      <c r="E230" s="15">
        <v>20.3099999999997</v>
      </c>
      <c r="F230" s="15">
        <f t="shared" si="31"/>
        <v>20.309999999999999</v>
      </c>
      <c r="G230" s="18">
        <f t="shared" si="27"/>
        <v>8.3049999999999908</v>
      </c>
      <c r="H230">
        <f t="shared" si="25"/>
        <v>3.3000000000000003</v>
      </c>
      <c r="I230">
        <f t="shared" si="28"/>
        <v>-9.2950000000016502</v>
      </c>
      <c r="J230">
        <f t="shared" si="26"/>
        <v>-3.3000000000000003</v>
      </c>
      <c r="L230">
        <f t="shared" si="32"/>
        <v>-9.2950000000000088</v>
      </c>
      <c r="M230">
        <f t="shared" si="29"/>
        <v>0</v>
      </c>
      <c r="N230">
        <f t="shared" si="30"/>
        <v>0</v>
      </c>
    </row>
    <row r="231" spans="5:14" x14ac:dyDescent="0.3">
      <c r="E231" s="15">
        <v>20.319999999999698</v>
      </c>
      <c r="F231" s="15">
        <f t="shared" si="31"/>
        <v>20.32</v>
      </c>
      <c r="G231" s="18">
        <f t="shared" si="27"/>
        <v>8.36</v>
      </c>
      <c r="H231">
        <f t="shared" si="25"/>
        <v>3.3000000000000003</v>
      </c>
      <c r="I231">
        <f t="shared" si="28"/>
        <v>-9.2400000000016611</v>
      </c>
      <c r="J231">
        <f t="shared" si="26"/>
        <v>-3.3000000000000003</v>
      </c>
      <c r="L231">
        <f t="shared" si="32"/>
        <v>-9.24</v>
      </c>
      <c r="M231">
        <f t="shared" si="29"/>
        <v>0</v>
      </c>
      <c r="N231">
        <f t="shared" si="30"/>
        <v>0</v>
      </c>
    </row>
    <row r="232" spans="5:14" x14ac:dyDescent="0.3">
      <c r="E232" s="15">
        <v>20.3299999999997</v>
      </c>
      <c r="F232" s="15">
        <f t="shared" si="31"/>
        <v>20.329999999999998</v>
      </c>
      <c r="G232" s="18">
        <f t="shared" si="27"/>
        <v>8.4149999999999885</v>
      </c>
      <c r="H232">
        <f t="shared" si="25"/>
        <v>3.3000000000000003</v>
      </c>
      <c r="I232">
        <f t="shared" si="28"/>
        <v>-9.1850000000016525</v>
      </c>
      <c r="J232">
        <f t="shared" si="26"/>
        <v>-3.3000000000000003</v>
      </c>
      <c r="L232">
        <f t="shared" si="32"/>
        <v>-9.1850000000000112</v>
      </c>
      <c r="M232">
        <f t="shared" si="29"/>
        <v>0</v>
      </c>
      <c r="N232">
        <f t="shared" si="30"/>
        <v>0</v>
      </c>
    </row>
    <row r="233" spans="5:14" x14ac:dyDescent="0.3">
      <c r="E233" s="15">
        <v>20.339999999999701</v>
      </c>
      <c r="F233" s="15">
        <f t="shared" si="31"/>
        <v>20.34</v>
      </c>
      <c r="G233" s="18">
        <f t="shared" si="27"/>
        <v>8.4699999999999971</v>
      </c>
      <c r="H233">
        <f t="shared" si="25"/>
        <v>3.3000000000000003</v>
      </c>
      <c r="I233">
        <f t="shared" si="28"/>
        <v>-9.1300000000016439</v>
      </c>
      <c r="J233">
        <f t="shared" si="26"/>
        <v>-3.3000000000000003</v>
      </c>
      <c r="L233">
        <f t="shared" si="32"/>
        <v>-9.1300000000000026</v>
      </c>
      <c r="M233">
        <f t="shared" si="29"/>
        <v>0</v>
      </c>
      <c r="N233">
        <f t="shared" si="30"/>
        <v>0</v>
      </c>
    </row>
    <row r="234" spans="5:14" x14ac:dyDescent="0.3">
      <c r="E234" s="15">
        <v>20.349999999999699</v>
      </c>
      <c r="F234" s="15">
        <f t="shared" si="31"/>
        <v>20.350000000000001</v>
      </c>
      <c r="G234" s="18">
        <f t="shared" si="27"/>
        <v>8.5250000000000057</v>
      </c>
      <c r="H234">
        <f t="shared" si="25"/>
        <v>3.3000000000000003</v>
      </c>
      <c r="I234">
        <f t="shared" si="28"/>
        <v>-9.0750000000016531</v>
      </c>
      <c r="J234">
        <f t="shared" si="26"/>
        <v>-3.3000000000000003</v>
      </c>
      <c r="L234">
        <f t="shared" si="32"/>
        <v>-9.074999999999994</v>
      </c>
      <c r="M234">
        <f t="shared" si="29"/>
        <v>0</v>
      </c>
      <c r="N234">
        <f t="shared" si="30"/>
        <v>0</v>
      </c>
    </row>
    <row r="235" spans="5:14" x14ac:dyDescent="0.3">
      <c r="E235" s="15">
        <v>20.359999999999701</v>
      </c>
      <c r="F235" s="15">
        <f t="shared" si="31"/>
        <v>20.36</v>
      </c>
      <c r="G235" s="18">
        <f t="shared" si="27"/>
        <v>8.579999999999993</v>
      </c>
      <c r="H235">
        <f t="shared" si="25"/>
        <v>3.3000000000000003</v>
      </c>
      <c r="I235">
        <f t="shared" si="28"/>
        <v>-9.0200000000016445</v>
      </c>
      <c r="J235">
        <f t="shared" si="26"/>
        <v>-3.3000000000000003</v>
      </c>
      <c r="L235">
        <f t="shared" si="32"/>
        <v>-9.0200000000000031</v>
      </c>
      <c r="M235">
        <f t="shared" si="29"/>
        <v>0</v>
      </c>
      <c r="N235">
        <f t="shared" si="30"/>
        <v>0</v>
      </c>
    </row>
    <row r="236" spans="5:14" x14ac:dyDescent="0.3">
      <c r="E236" s="15">
        <v>20.369999999999699</v>
      </c>
      <c r="F236" s="15">
        <f t="shared" si="31"/>
        <v>20.37</v>
      </c>
      <c r="G236" s="18">
        <f t="shared" si="27"/>
        <v>8.6350000000000016</v>
      </c>
      <c r="H236">
        <f t="shared" si="25"/>
        <v>3.3000000000000003</v>
      </c>
      <c r="I236">
        <f t="shared" si="28"/>
        <v>-8.9650000000016572</v>
      </c>
      <c r="J236">
        <f t="shared" si="26"/>
        <v>-3.3000000000000003</v>
      </c>
      <c r="L236">
        <f t="shared" si="32"/>
        <v>-8.9649999999999945</v>
      </c>
      <c r="M236">
        <f t="shared" si="29"/>
        <v>0</v>
      </c>
      <c r="N236">
        <f t="shared" si="30"/>
        <v>0</v>
      </c>
    </row>
    <row r="237" spans="5:14" x14ac:dyDescent="0.3">
      <c r="E237" s="15">
        <v>20.379999999999701</v>
      </c>
      <c r="F237" s="15">
        <f t="shared" si="31"/>
        <v>20.38</v>
      </c>
      <c r="G237" s="18">
        <f t="shared" si="27"/>
        <v>8.6899999999999924</v>
      </c>
      <c r="H237">
        <f t="shared" si="25"/>
        <v>3.3000000000000003</v>
      </c>
      <c r="I237">
        <f t="shared" si="28"/>
        <v>-8.9100000000016486</v>
      </c>
      <c r="J237">
        <f t="shared" si="26"/>
        <v>-3.3000000000000003</v>
      </c>
      <c r="L237">
        <f t="shared" si="32"/>
        <v>-8.9100000000000072</v>
      </c>
      <c r="M237">
        <f t="shared" si="29"/>
        <v>0</v>
      </c>
      <c r="N237">
        <f t="shared" si="30"/>
        <v>0</v>
      </c>
    </row>
    <row r="238" spans="5:14" x14ac:dyDescent="0.3">
      <c r="E238" s="15">
        <v>20.389999999999699</v>
      </c>
      <c r="F238" s="15">
        <f t="shared" si="31"/>
        <v>20.39</v>
      </c>
      <c r="G238" s="18">
        <f t="shared" si="27"/>
        <v>8.745000000000001</v>
      </c>
      <c r="H238">
        <f t="shared" si="25"/>
        <v>3.3000000000000003</v>
      </c>
      <c r="I238">
        <f t="shared" si="28"/>
        <v>-8.8550000000016595</v>
      </c>
      <c r="J238">
        <f t="shared" si="26"/>
        <v>-3.3000000000000003</v>
      </c>
      <c r="L238">
        <f t="shared" si="32"/>
        <v>-8.8549999999999986</v>
      </c>
      <c r="M238">
        <f t="shared" si="29"/>
        <v>0</v>
      </c>
      <c r="N238">
        <f t="shared" si="30"/>
        <v>0</v>
      </c>
    </row>
    <row r="239" spans="5:14" x14ac:dyDescent="0.3">
      <c r="E239" s="15">
        <v>20.3999999999997</v>
      </c>
      <c r="F239" s="15">
        <f t="shared" si="31"/>
        <v>20.399999999999999</v>
      </c>
      <c r="G239" s="18">
        <f t="shared" si="27"/>
        <v>8.7999999999999901</v>
      </c>
      <c r="H239">
        <f t="shared" si="25"/>
        <v>3.3000000000000003</v>
      </c>
      <c r="I239">
        <f t="shared" si="28"/>
        <v>-8.8000000000016509</v>
      </c>
      <c r="J239">
        <f t="shared" si="26"/>
        <v>-3.3000000000000003</v>
      </c>
      <c r="L239">
        <f t="shared" si="32"/>
        <v>-8.8000000000000096</v>
      </c>
      <c r="M239">
        <f t="shared" si="29"/>
        <v>0</v>
      </c>
      <c r="N239">
        <f t="shared" si="30"/>
        <v>0</v>
      </c>
    </row>
    <row r="240" spans="5:14" x14ac:dyDescent="0.3">
      <c r="E240" s="15">
        <v>20.409999999999702</v>
      </c>
      <c r="F240" s="15">
        <f t="shared" si="31"/>
        <v>20.41</v>
      </c>
      <c r="G240" s="18">
        <f t="shared" si="27"/>
        <v>8.8549999999999986</v>
      </c>
      <c r="H240">
        <f t="shared" si="25"/>
        <v>3.3000000000000003</v>
      </c>
      <c r="I240">
        <f t="shared" si="28"/>
        <v>-8.7450000000016423</v>
      </c>
      <c r="J240">
        <f t="shared" si="26"/>
        <v>-3.3000000000000003</v>
      </c>
      <c r="L240">
        <f t="shared" si="32"/>
        <v>-8.745000000000001</v>
      </c>
      <c r="M240">
        <f t="shared" si="29"/>
        <v>0</v>
      </c>
      <c r="N240">
        <f t="shared" si="30"/>
        <v>0</v>
      </c>
    </row>
    <row r="241" spans="5:14" x14ac:dyDescent="0.3">
      <c r="E241" s="15">
        <v>20.4199999999997</v>
      </c>
      <c r="F241" s="15">
        <f t="shared" si="31"/>
        <v>20.420000000000002</v>
      </c>
      <c r="G241" s="18">
        <f t="shared" si="27"/>
        <v>8.9100000000000072</v>
      </c>
      <c r="H241">
        <f t="shared" si="25"/>
        <v>3.3000000000000003</v>
      </c>
      <c r="I241">
        <f t="shared" si="28"/>
        <v>-8.6900000000016515</v>
      </c>
      <c r="J241">
        <f t="shared" si="26"/>
        <v>-3.3000000000000003</v>
      </c>
      <c r="L241">
        <f t="shared" si="32"/>
        <v>-8.6899999999999924</v>
      </c>
      <c r="M241">
        <f t="shared" si="29"/>
        <v>0</v>
      </c>
      <c r="N241">
        <f t="shared" si="30"/>
        <v>0</v>
      </c>
    </row>
    <row r="242" spans="5:14" x14ac:dyDescent="0.3">
      <c r="E242" s="15">
        <v>20.429999999999701</v>
      </c>
      <c r="F242" s="15">
        <f t="shared" si="31"/>
        <v>20.43</v>
      </c>
      <c r="G242" s="18">
        <f t="shared" si="27"/>
        <v>8.9649999999999945</v>
      </c>
      <c r="H242">
        <f t="shared" si="25"/>
        <v>3.3000000000000003</v>
      </c>
      <c r="I242">
        <f t="shared" si="28"/>
        <v>-8.6350000000016429</v>
      </c>
      <c r="J242">
        <f t="shared" si="26"/>
        <v>-3.3000000000000003</v>
      </c>
      <c r="L242">
        <f t="shared" si="32"/>
        <v>-8.6350000000000016</v>
      </c>
      <c r="M242">
        <f t="shared" si="29"/>
        <v>0</v>
      </c>
      <c r="N242">
        <f t="shared" si="30"/>
        <v>0</v>
      </c>
    </row>
    <row r="243" spans="5:14" x14ac:dyDescent="0.3">
      <c r="E243" s="15">
        <v>20.439999999999699</v>
      </c>
      <c r="F243" s="15">
        <f t="shared" si="31"/>
        <v>20.440000000000001</v>
      </c>
      <c r="G243" s="18">
        <f t="shared" si="27"/>
        <v>9.0200000000000031</v>
      </c>
      <c r="H243">
        <f t="shared" si="25"/>
        <v>3.3000000000000003</v>
      </c>
      <c r="I243">
        <f t="shared" si="28"/>
        <v>-8.5800000000016556</v>
      </c>
      <c r="J243">
        <f t="shared" si="26"/>
        <v>-3.3000000000000003</v>
      </c>
      <c r="L243">
        <f t="shared" si="32"/>
        <v>-8.579999999999993</v>
      </c>
      <c r="M243">
        <f t="shared" si="29"/>
        <v>0</v>
      </c>
      <c r="N243">
        <f t="shared" si="30"/>
        <v>0</v>
      </c>
    </row>
    <row r="244" spans="5:14" x14ac:dyDescent="0.3">
      <c r="E244" s="15">
        <v>20.449999999999701</v>
      </c>
      <c r="F244" s="15">
        <f t="shared" si="31"/>
        <v>20.45</v>
      </c>
      <c r="G244" s="18">
        <f t="shared" si="27"/>
        <v>9.074999999999994</v>
      </c>
      <c r="H244">
        <f t="shared" si="25"/>
        <v>3.3000000000000003</v>
      </c>
      <c r="I244">
        <f t="shared" si="28"/>
        <v>-8.525000000001647</v>
      </c>
      <c r="J244">
        <f t="shared" si="26"/>
        <v>-3.3000000000000003</v>
      </c>
      <c r="L244">
        <f t="shared" si="32"/>
        <v>-8.5250000000000057</v>
      </c>
      <c r="M244">
        <f t="shared" si="29"/>
        <v>0</v>
      </c>
      <c r="N244">
        <f t="shared" si="30"/>
        <v>0</v>
      </c>
    </row>
    <row r="245" spans="5:14" x14ac:dyDescent="0.3">
      <c r="E245" s="15">
        <v>20.459999999999699</v>
      </c>
      <c r="F245" s="15">
        <f t="shared" si="31"/>
        <v>20.46</v>
      </c>
      <c r="G245" s="18">
        <f t="shared" si="27"/>
        <v>9.1300000000000026</v>
      </c>
      <c r="H245">
        <f t="shared" si="25"/>
        <v>3.3000000000000003</v>
      </c>
      <c r="I245">
        <f t="shared" si="28"/>
        <v>-8.470000000001658</v>
      </c>
      <c r="J245">
        <f t="shared" si="26"/>
        <v>-3.3000000000000003</v>
      </c>
      <c r="L245">
        <f t="shared" si="32"/>
        <v>-8.4699999999999971</v>
      </c>
      <c r="M245">
        <f t="shared" si="29"/>
        <v>0</v>
      </c>
      <c r="N245">
        <f t="shared" si="30"/>
        <v>0</v>
      </c>
    </row>
    <row r="246" spans="5:14" x14ac:dyDescent="0.3">
      <c r="E246" s="15">
        <v>20.4699999999997</v>
      </c>
      <c r="F246" s="15">
        <f t="shared" si="31"/>
        <v>20.47</v>
      </c>
      <c r="G246" s="18">
        <f t="shared" si="27"/>
        <v>9.1849999999999916</v>
      </c>
      <c r="H246">
        <f t="shared" si="25"/>
        <v>3.3000000000000003</v>
      </c>
      <c r="I246">
        <f t="shared" si="28"/>
        <v>-8.4150000000016494</v>
      </c>
      <c r="J246">
        <f t="shared" si="26"/>
        <v>-3.3000000000000003</v>
      </c>
      <c r="L246">
        <f t="shared" si="32"/>
        <v>-8.415000000000008</v>
      </c>
      <c r="M246">
        <f t="shared" si="29"/>
        <v>0</v>
      </c>
      <c r="N246">
        <f t="shared" si="30"/>
        <v>0</v>
      </c>
    </row>
    <row r="247" spans="5:14" x14ac:dyDescent="0.3">
      <c r="E247" s="15">
        <v>20.479999999999698</v>
      </c>
      <c r="F247" s="15">
        <f t="shared" si="31"/>
        <v>20.48</v>
      </c>
      <c r="G247" s="18">
        <f t="shared" si="27"/>
        <v>9.24</v>
      </c>
      <c r="H247">
        <f t="shared" si="25"/>
        <v>3.3000000000000003</v>
      </c>
      <c r="I247">
        <f t="shared" si="28"/>
        <v>-8.3600000000016585</v>
      </c>
      <c r="J247">
        <f t="shared" si="26"/>
        <v>-3.3000000000000003</v>
      </c>
      <c r="L247">
        <f t="shared" si="32"/>
        <v>-8.36</v>
      </c>
      <c r="M247">
        <f t="shared" si="29"/>
        <v>0</v>
      </c>
      <c r="N247">
        <f t="shared" si="30"/>
        <v>0</v>
      </c>
    </row>
    <row r="248" spans="5:14" x14ac:dyDescent="0.3">
      <c r="E248" s="15">
        <v>20.4899999999997</v>
      </c>
      <c r="F248" s="15">
        <f t="shared" si="31"/>
        <v>20.49</v>
      </c>
      <c r="G248" s="18">
        <f t="shared" si="27"/>
        <v>9.2949999999999875</v>
      </c>
      <c r="H248">
        <f t="shared" si="25"/>
        <v>3.3000000000000003</v>
      </c>
      <c r="I248">
        <f t="shared" si="28"/>
        <v>-8.30500000000165</v>
      </c>
      <c r="J248">
        <f t="shared" si="26"/>
        <v>-3.3000000000000003</v>
      </c>
      <c r="L248">
        <f t="shared" si="32"/>
        <v>-8.3050000000000086</v>
      </c>
      <c r="M248">
        <f t="shared" si="29"/>
        <v>0</v>
      </c>
      <c r="N248">
        <f t="shared" si="30"/>
        <v>0</v>
      </c>
    </row>
    <row r="249" spans="5:14" x14ac:dyDescent="0.3">
      <c r="E249" s="15">
        <v>20.499999999999702</v>
      </c>
      <c r="F249" s="15">
        <f t="shared" si="31"/>
        <v>20.5</v>
      </c>
      <c r="G249" s="18">
        <f t="shared" si="27"/>
        <v>9.3499999999999961</v>
      </c>
      <c r="H249">
        <f t="shared" si="25"/>
        <v>3.3000000000000003</v>
      </c>
      <c r="I249">
        <f t="shared" si="28"/>
        <v>-8.2500000000016414</v>
      </c>
      <c r="J249">
        <f t="shared" si="26"/>
        <v>-3.3000000000000003</v>
      </c>
      <c r="L249">
        <f t="shared" si="32"/>
        <v>-8.25</v>
      </c>
      <c r="M249">
        <f t="shared" si="29"/>
        <v>0</v>
      </c>
      <c r="N249">
        <f t="shared" si="30"/>
        <v>0</v>
      </c>
    </row>
    <row r="250" spans="5:14" x14ac:dyDescent="0.3">
      <c r="E250" s="15">
        <v>20.5099999999997</v>
      </c>
      <c r="F250" s="15">
        <f t="shared" si="31"/>
        <v>20.51</v>
      </c>
      <c r="G250" s="18">
        <f t="shared" si="27"/>
        <v>9.4050000000000047</v>
      </c>
      <c r="H250">
        <f t="shared" si="25"/>
        <v>3.3000000000000003</v>
      </c>
      <c r="I250">
        <f t="shared" si="28"/>
        <v>-8.1950000000016541</v>
      </c>
      <c r="J250">
        <f t="shared" si="26"/>
        <v>-3.3000000000000003</v>
      </c>
      <c r="L250">
        <f t="shared" si="32"/>
        <v>-8.1949999999999914</v>
      </c>
      <c r="M250">
        <f t="shared" si="29"/>
        <v>0</v>
      </c>
      <c r="N250">
        <f t="shared" si="30"/>
        <v>0</v>
      </c>
    </row>
    <row r="251" spans="5:14" x14ac:dyDescent="0.3">
      <c r="E251" s="15">
        <v>20.519999999999701</v>
      </c>
      <c r="F251" s="15">
        <f t="shared" si="31"/>
        <v>20.52</v>
      </c>
      <c r="G251" s="18">
        <f t="shared" si="27"/>
        <v>9.4599999999999955</v>
      </c>
      <c r="H251">
        <f t="shared" si="25"/>
        <v>3.3000000000000003</v>
      </c>
      <c r="I251">
        <f t="shared" si="28"/>
        <v>-8.1400000000016455</v>
      </c>
      <c r="J251">
        <f t="shared" si="26"/>
        <v>-3.3000000000000003</v>
      </c>
      <c r="L251">
        <f t="shared" si="32"/>
        <v>-8.1400000000000041</v>
      </c>
      <c r="M251">
        <f t="shared" si="29"/>
        <v>0</v>
      </c>
      <c r="N251">
        <f t="shared" si="30"/>
        <v>0</v>
      </c>
    </row>
    <row r="252" spans="5:14" x14ac:dyDescent="0.3">
      <c r="E252" s="15">
        <v>20.529999999999699</v>
      </c>
      <c r="F252" s="15">
        <f t="shared" si="31"/>
        <v>20.53</v>
      </c>
      <c r="G252" s="18">
        <f t="shared" si="27"/>
        <v>9.5150000000000041</v>
      </c>
      <c r="H252">
        <f t="shared" si="25"/>
        <v>3.3000000000000003</v>
      </c>
      <c r="I252">
        <f t="shared" si="28"/>
        <v>-8.0850000000016564</v>
      </c>
      <c r="J252">
        <f t="shared" si="26"/>
        <v>-3.3000000000000003</v>
      </c>
      <c r="L252">
        <f t="shared" si="32"/>
        <v>-8.0849999999999955</v>
      </c>
      <c r="M252">
        <f t="shared" si="29"/>
        <v>0</v>
      </c>
      <c r="N252">
        <f t="shared" si="30"/>
        <v>0</v>
      </c>
    </row>
    <row r="253" spans="5:14" x14ac:dyDescent="0.3">
      <c r="E253" s="15">
        <v>20.539999999999701</v>
      </c>
      <c r="F253" s="15">
        <f t="shared" si="31"/>
        <v>20.54</v>
      </c>
      <c r="G253" s="18">
        <f t="shared" si="27"/>
        <v>9.5699999999999932</v>
      </c>
      <c r="H253">
        <f t="shared" ref="H253:H316" si="33">IF(G253&gt;=$C$13,$C$13,G253)</f>
        <v>3.3000000000000003</v>
      </c>
      <c r="I253">
        <f t="shared" si="28"/>
        <v>-8.0300000000016478</v>
      </c>
      <c r="J253">
        <f t="shared" si="26"/>
        <v>-3.3000000000000003</v>
      </c>
      <c r="L253">
        <f t="shared" si="32"/>
        <v>-8.0300000000000065</v>
      </c>
      <c r="M253">
        <f t="shared" si="29"/>
        <v>0</v>
      </c>
      <c r="N253">
        <f t="shared" si="30"/>
        <v>0</v>
      </c>
    </row>
    <row r="254" spans="5:14" x14ac:dyDescent="0.3">
      <c r="E254" s="15">
        <v>20.549999999999699</v>
      </c>
      <c r="F254" s="15">
        <f t="shared" si="31"/>
        <v>20.55</v>
      </c>
      <c r="G254" s="18">
        <f t="shared" si="27"/>
        <v>9.6250000000000018</v>
      </c>
      <c r="H254">
        <f t="shared" si="33"/>
        <v>3.3000000000000003</v>
      </c>
      <c r="I254">
        <f t="shared" si="28"/>
        <v>-7.9750000000016579</v>
      </c>
      <c r="J254">
        <f t="shared" si="26"/>
        <v>-3.3000000000000003</v>
      </c>
      <c r="L254">
        <f t="shared" si="32"/>
        <v>-7.974999999999997</v>
      </c>
      <c r="M254">
        <f t="shared" si="29"/>
        <v>0</v>
      </c>
      <c r="N254">
        <f t="shared" si="30"/>
        <v>0</v>
      </c>
    </row>
    <row r="255" spans="5:14" x14ac:dyDescent="0.3">
      <c r="E255" s="15">
        <v>20.5599999999997</v>
      </c>
      <c r="F255" s="15">
        <f t="shared" si="31"/>
        <v>20.56</v>
      </c>
      <c r="G255" s="18">
        <f t="shared" si="27"/>
        <v>9.6799999999999891</v>
      </c>
      <c r="H255">
        <f t="shared" si="33"/>
        <v>3.3000000000000003</v>
      </c>
      <c r="I255">
        <f t="shared" si="28"/>
        <v>-7.9200000000016493</v>
      </c>
      <c r="J255">
        <f t="shared" si="26"/>
        <v>-3.3000000000000003</v>
      </c>
      <c r="L255">
        <f t="shared" si="32"/>
        <v>-7.9200000000000079</v>
      </c>
      <c r="M255">
        <f t="shared" si="29"/>
        <v>0</v>
      </c>
      <c r="N255">
        <f t="shared" si="30"/>
        <v>0</v>
      </c>
    </row>
    <row r="256" spans="5:14" x14ac:dyDescent="0.3">
      <c r="E256" s="15">
        <v>20.569999999999698</v>
      </c>
      <c r="F256" s="15">
        <f t="shared" si="31"/>
        <v>20.57</v>
      </c>
      <c r="G256" s="18">
        <f t="shared" si="27"/>
        <v>9.7349999999999977</v>
      </c>
      <c r="H256">
        <f t="shared" si="33"/>
        <v>3.3000000000000003</v>
      </c>
      <c r="I256">
        <f t="shared" si="28"/>
        <v>-7.8650000000016611</v>
      </c>
      <c r="J256">
        <f t="shared" si="26"/>
        <v>-3.3000000000000003</v>
      </c>
      <c r="L256">
        <f t="shared" si="32"/>
        <v>-7.8649999999999993</v>
      </c>
      <c r="M256">
        <f t="shared" si="29"/>
        <v>0</v>
      </c>
      <c r="N256">
        <f t="shared" si="30"/>
        <v>0</v>
      </c>
    </row>
    <row r="257" spans="5:14" x14ac:dyDescent="0.3">
      <c r="E257" s="15">
        <v>20.5799999999997</v>
      </c>
      <c r="F257" s="15">
        <f t="shared" si="31"/>
        <v>20.58</v>
      </c>
      <c r="G257" s="18">
        <f t="shared" si="27"/>
        <v>9.7899999999999885</v>
      </c>
      <c r="H257">
        <f t="shared" si="33"/>
        <v>3.3000000000000003</v>
      </c>
      <c r="I257">
        <f t="shared" si="28"/>
        <v>-7.8100000000016525</v>
      </c>
      <c r="J257">
        <f t="shared" si="26"/>
        <v>-3.3000000000000003</v>
      </c>
      <c r="L257">
        <f t="shared" si="32"/>
        <v>-7.8100000000000112</v>
      </c>
      <c r="M257">
        <f t="shared" si="29"/>
        <v>0</v>
      </c>
      <c r="N257">
        <f t="shared" si="30"/>
        <v>0</v>
      </c>
    </row>
    <row r="258" spans="5:14" x14ac:dyDescent="0.3">
      <c r="E258" s="15">
        <v>20.589999999999701</v>
      </c>
      <c r="F258" s="15">
        <f t="shared" si="31"/>
        <v>20.59</v>
      </c>
      <c r="G258" s="18">
        <f t="shared" si="27"/>
        <v>9.8449999999999971</v>
      </c>
      <c r="H258">
        <f t="shared" si="33"/>
        <v>3.3000000000000003</v>
      </c>
      <c r="I258">
        <f t="shared" si="28"/>
        <v>-7.7550000000016439</v>
      </c>
      <c r="J258">
        <f t="shared" ref="J258:J321" si="34">IF(I258&lt;=$C$14,$C$14,I258)</f>
        <v>-3.3000000000000003</v>
      </c>
      <c r="L258">
        <f t="shared" si="32"/>
        <v>-7.7550000000000026</v>
      </c>
      <c r="M258">
        <f t="shared" si="29"/>
        <v>0</v>
      </c>
      <c r="N258">
        <f t="shared" si="30"/>
        <v>0</v>
      </c>
    </row>
    <row r="259" spans="5:14" x14ac:dyDescent="0.3">
      <c r="E259" s="15">
        <v>20.599999999999699</v>
      </c>
      <c r="F259" s="15">
        <f t="shared" si="31"/>
        <v>20.6</v>
      </c>
      <c r="G259" s="18">
        <f t="shared" ref="G259:G322" si="35">-0.33*$B$2*(($B$7-F259)/$B$15)</f>
        <v>9.9000000000000057</v>
      </c>
      <c r="H259">
        <f t="shared" si="33"/>
        <v>3.3000000000000003</v>
      </c>
      <c r="I259">
        <f t="shared" ref="I259:I322" si="36">0.33*$B$2*((E259-$B$9)/$B$15)</f>
        <v>-7.700000000001654</v>
      </c>
      <c r="J259">
        <f t="shared" si="34"/>
        <v>-3.3000000000000003</v>
      </c>
      <c r="L259">
        <f t="shared" si="32"/>
        <v>-7.699999999999994</v>
      </c>
      <c r="M259">
        <f t="shared" ref="M259:M322" si="37">$B$3/$B$2*H259</f>
        <v>0</v>
      </c>
      <c r="N259">
        <f t="shared" ref="N259:N322" si="38">$B$3/$B$2*J259</f>
        <v>0</v>
      </c>
    </row>
    <row r="260" spans="5:14" x14ac:dyDescent="0.3">
      <c r="E260" s="15">
        <v>20.609999999999701</v>
      </c>
      <c r="F260" s="15">
        <f t="shared" ref="F260:F323" si="39">ROUND(E260,2)</f>
        <v>20.61</v>
      </c>
      <c r="G260" s="18">
        <f t="shared" si="35"/>
        <v>9.9549999999999947</v>
      </c>
      <c r="H260">
        <f t="shared" si="33"/>
        <v>3.3000000000000003</v>
      </c>
      <c r="I260">
        <f t="shared" si="36"/>
        <v>-7.6450000000016454</v>
      </c>
      <c r="J260">
        <f t="shared" si="34"/>
        <v>-3.3000000000000003</v>
      </c>
      <c r="L260">
        <f t="shared" si="32"/>
        <v>-7.645000000000004</v>
      </c>
      <c r="M260">
        <f t="shared" si="37"/>
        <v>0</v>
      </c>
      <c r="N260">
        <f t="shared" si="38"/>
        <v>0</v>
      </c>
    </row>
    <row r="261" spans="5:14" x14ac:dyDescent="0.3">
      <c r="E261" s="15">
        <v>20.619999999999699</v>
      </c>
      <c r="F261" s="15">
        <f t="shared" si="39"/>
        <v>20.62</v>
      </c>
      <c r="G261" s="18">
        <f t="shared" si="35"/>
        <v>10.010000000000003</v>
      </c>
      <c r="H261">
        <f t="shared" si="33"/>
        <v>3.3000000000000003</v>
      </c>
      <c r="I261">
        <f t="shared" si="36"/>
        <v>-7.5900000000016563</v>
      </c>
      <c r="J261">
        <f t="shared" si="34"/>
        <v>-3.3000000000000003</v>
      </c>
      <c r="L261">
        <f t="shared" ref="L261:L324" si="40">-0.33*$B$2*(($B$9-F261)/$B$15)</f>
        <v>-7.5899999999999954</v>
      </c>
      <c r="M261">
        <f t="shared" si="37"/>
        <v>0</v>
      </c>
      <c r="N261">
        <f t="shared" si="38"/>
        <v>0</v>
      </c>
    </row>
    <row r="262" spans="5:14" x14ac:dyDescent="0.3">
      <c r="E262" s="15">
        <v>20.629999999999701</v>
      </c>
      <c r="F262" s="15">
        <f t="shared" si="39"/>
        <v>20.63</v>
      </c>
      <c r="G262" s="18">
        <f t="shared" si="35"/>
        <v>10.064999999999991</v>
      </c>
      <c r="H262">
        <f t="shared" si="33"/>
        <v>3.3000000000000003</v>
      </c>
      <c r="I262">
        <f t="shared" si="36"/>
        <v>-7.5350000000016477</v>
      </c>
      <c r="J262">
        <f t="shared" si="34"/>
        <v>-3.3000000000000003</v>
      </c>
      <c r="L262">
        <f t="shared" si="40"/>
        <v>-7.5350000000000064</v>
      </c>
      <c r="M262">
        <f t="shared" si="37"/>
        <v>0</v>
      </c>
      <c r="N262">
        <f t="shared" si="38"/>
        <v>0</v>
      </c>
    </row>
    <row r="263" spans="5:14" x14ac:dyDescent="0.3">
      <c r="E263" s="15">
        <v>20.639999999999699</v>
      </c>
      <c r="F263" s="15">
        <f t="shared" si="39"/>
        <v>20.64</v>
      </c>
      <c r="G263" s="18">
        <f t="shared" si="35"/>
        <v>10.119999999999999</v>
      </c>
      <c r="H263">
        <f t="shared" si="33"/>
        <v>3.3000000000000003</v>
      </c>
      <c r="I263">
        <f t="shared" si="36"/>
        <v>-7.4800000000016595</v>
      </c>
      <c r="J263">
        <f t="shared" si="34"/>
        <v>-3.3000000000000003</v>
      </c>
      <c r="L263">
        <f t="shared" si="40"/>
        <v>-7.4799999999999978</v>
      </c>
      <c r="M263">
        <f t="shared" si="37"/>
        <v>0</v>
      </c>
      <c r="N263">
        <f t="shared" si="38"/>
        <v>0</v>
      </c>
    </row>
    <row r="264" spans="5:14" x14ac:dyDescent="0.3">
      <c r="E264" s="15">
        <v>20.6499999999997</v>
      </c>
      <c r="F264" s="15">
        <f t="shared" si="39"/>
        <v>20.65</v>
      </c>
      <c r="G264" s="18">
        <f t="shared" si="35"/>
        <v>10.17499999999999</v>
      </c>
      <c r="H264">
        <f t="shared" si="33"/>
        <v>3.3000000000000003</v>
      </c>
      <c r="I264">
        <f t="shared" si="36"/>
        <v>-7.4250000000016509</v>
      </c>
      <c r="J264">
        <f t="shared" si="34"/>
        <v>-3.3000000000000003</v>
      </c>
      <c r="L264">
        <f t="shared" si="40"/>
        <v>-7.4250000000000096</v>
      </c>
      <c r="M264">
        <f t="shared" si="37"/>
        <v>0</v>
      </c>
      <c r="N264">
        <f t="shared" si="38"/>
        <v>0</v>
      </c>
    </row>
    <row r="265" spans="5:14" x14ac:dyDescent="0.3">
      <c r="E265" s="15">
        <v>20.659999999999702</v>
      </c>
      <c r="F265" s="15">
        <f t="shared" si="39"/>
        <v>20.66</v>
      </c>
      <c r="G265" s="18">
        <f t="shared" si="35"/>
        <v>10.229999999999999</v>
      </c>
      <c r="H265">
        <f t="shared" si="33"/>
        <v>3.3000000000000003</v>
      </c>
      <c r="I265">
        <f t="shared" si="36"/>
        <v>-7.3700000000016423</v>
      </c>
      <c r="J265">
        <f t="shared" si="34"/>
        <v>-3.3000000000000003</v>
      </c>
      <c r="L265">
        <f t="shared" si="40"/>
        <v>-7.370000000000001</v>
      </c>
      <c r="M265">
        <f t="shared" si="37"/>
        <v>0</v>
      </c>
      <c r="N265">
        <f t="shared" si="38"/>
        <v>0</v>
      </c>
    </row>
    <row r="266" spans="5:14" x14ac:dyDescent="0.3">
      <c r="E266" s="15">
        <v>20.6699999999997</v>
      </c>
      <c r="F266" s="15">
        <f t="shared" si="39"/>
        <v>20.67</v>
      </c>
      <c r="G266" s="18">
        <f t="shared" si="35"/>
        <v>10.285000000000007</v>
      </c>
      <c r="H266">
        <f t="shared" si="33"/>
        <v>3.3000000000000003</v>
      </c>
      <c r="I266">
        <f t="shared" si="36"/>
        <v>-7.3150000000016524</v>
      </c>
      <c r="J266">
        <f t="shared" si="34"/>
        <v>-3.3000000000000003</v>
      </c>
      <c r="L266">
        <f t="shared" si="40"/>
        <v>-7.3149999999999924</v>
      </c>
      <c r="M266">
        <f t="shared" si="37"/>
        <v>0</v>
      </c>
      <c r="N266">
        <f t="shared" si="38"/>
        <v>0</v>
      </c>
    </row>
    <row r="267" spans="5:14" x14ac:dyDescent="0.3">
      <c r="E267" s="15">
        <v>20.679999999999701</v>
      </c>
      <c r="F267" s="15">
        <f t="shared" si="39"/>
        <v>20.68</v>
      </c>
      <c r="G267" s="18">
        <f t="shared" si="35"/>
        <v>10.339999999999996</v>
      </c>
      <c r="H267">
        <f t="shared" si="33"/>
        <v>3.3000000000000003</v>
      </c>
      <c r="I267">
        <f t="shared" si="36"/>
        <v>-7.2600000000016438</v>
      </c>
      <c r="J267">
        <f t="shared" si="34"/>
        <v>-3.3000000000000003</v>
      </c>
      <c r="L267">
        <f t="shared" si="40"/>
        <v>-7.2600000000000025</v>
      </c>
      <c r="M267">
        <f t="shared" si="37"/>
        <v>0</v>
      </c>
      <c r="N267">
        <f t="shared" si="38"/>
        <v>0</v>
      </c>
    </row>
    <row r="268" spans="5:14" x14ac:dyDescent="0.3">
      <c r="E268" s="15">
        <v>20.689999999999699</v>
      </c>
      <c r="F268" s="15">
        <f t="shared" si="39"/>
        <v>20.69</v>
      </c>
      <c r="G268" s="18">
        <f t="shared" si="35"/>
        <v>10.395000000000005</v>
      </c>
      <c r="H268">
        <f t="shared" si="33"/>
        <v>3.3000000000000003</v>
      </c>
      <c r="I268">
        <f t="shared" si="36"/>
        <v>-7.2050000000016547</v>
      </c>
      <c r="J268">
        <f t="shared" si="34"/>
        <v>-3.3000000000000003</v>
      </c>
      <c r="L268">
        <f t="shared" si="40"/>
        <v>-7.2049999999999939</v>
      </c>
      <c r="M268">
        <f t="shared" si="37"/>
        <v>0</v>
      </c>
      <c r="N268">
        <f t="shared" si="38"/>
        <v>0</v>
      </c>
    </row>
    <row r="269" spans="5:14" x14ac:dyDescent="0.3">
      <c r="E269" s="15">
        <v>20.699999999999701</v>
      </c>
      <c r="F269" s="15">
        <f t="shared" si="39"/>
        <v>20.7</v>
      </c>
      <c r="G269" s="18">
        <f t="shared" si="35"/>
        <v>10.449999999999992</v>
      </c>
      <c r="H269">
        <f t="shared" si="33"/>
        <v>3.3000000000000003</v>
      </c>
      <c r="I269">
        <f t="shared" si="36"/>
        <v>-7.1500000000016461</v>
      </c>
      <c r="J269">
        <f t="shared" si="34"/>
        <v>-3.3000000000000003</v>
      </c>
      <c r="L269">
        <f t="shared" si="40"/>
        <v>-7.1500000000000048</v>
      </c>
      <c r="M269">
        <f t="shared" si="37"/>
        <v>0</v>
      </c>
      <c r="N269">
        <f t="shared" si="38"/>
        <v>0</v>
      </c>
    </row>
    <row r="270" spans="5:14" x14ac:dyDescent="0.3">
      <c r="E270" s="15">
        <v>20.709999999999699</v>
      </c>
      <c r="F270" s="15">
        <f t="shared" si="39"/>
        <v>20.71</v>
      </c>
      <c r="G270" s="18">
        <f t="shared" si="35"/>
        <v>10.505000000000001</v>
      </c>
      <c r="H270">
        <f t="shared" si="33"/>
        <v>3.3000000000000003</v>
      </c>
      <c r="I270">
        <f t="shared" si="36"/>
        <v>-7.095000000001658</v>
      </c>
      <c r="J270">
        <f t="shared" si="34"/>
        <v>-3.3000000000000003</v>
      </c>
      <c r="L270">
        <f t="shared" si="40"/>
        <v>-7.0949999999999962</v>
      </c>
      <c r="M270">
        <f t="shared" si="37"/>
        <v>0</v>
      </c>
      <c r="N270">
        <f t="shared" si="38"/>
        <v>0</v>
      </c>
    </row>
    <row r="271" spans="5:14" x14ac:dyDescent="0.3">
      <c r="E271" s="15">
        <v>20.7199999999997</v>
      </c>
      <c r="F271" s="15">
        <f t="shared" si="39"/>
        <v>20.72</v>
      </c>
      <c r="G271" s="18">
        <f t="shared" si="35"/>
        <v>10.559999999999992</v>
      </c>
      <c r="H271">
        <f t="shared" si="33"/>
        <v>3.3000000000000003</v>
      </c>
      <c r="I271">
        <f t="shared" si="36"/>
        <v>-7.0400000000016494</v>
      </c>
      <c r="J271">
        <f t="shared" si="34"/>
        <v>-3.3000000000000003</v>
      </c>
      <c r="L271">
        <f t="shared" si="40"/>
        <v>-7.040000000000008</v>
      </c>
      <c r="M271">
        <f t="shared" si="37"/>
        <v>0</v>
      </c>
      <c r="N271">
        <f t="shared" si="38"/>
        <v>0</v>
      </c>
    </row>
    <row r="272" spans="5:14" x14ac:dyDescent="0.3">
      <c r="E272" s="15">
        <v>20.729999999999698</v>
      </c>
      <c r="F272" s="15">
        <f t="shared" si="39"/>
        <v>20.73</v>
      </c>
      <c r="G272" s="18">
        <f t="shared" si="35"/>
        <v>10.615</v>
      </c>
      <c r="H272">
        <f t="shared" si="33"/>
        <v>3.3000000000000003</v>
      </c>
      <c r="I272">
        <f t="shared" si="36"/>
        <v>-6.9850000000016594</v>
      </c>
      <c r="J272">
        <f t="shared" si="34"/>
        <v>-3.3000000000000003</v>
      </c>
      <c r="L272">
        <f t="shared" si="40"/>
        <v>-6.9849999999999994</v>
      </c>
      <c r="M272">
        <f t="shared" si="37"/>
        <v>0</v>
      </c>
      <c r="N272">
        <f t="shared" si="38"/>
        <v>0</v>
      </c>
    </row>
    <row r="273" spans="5:14" x14ac:dyDescent="0.3">
      <c r="E273" s="15">
        <v>20.7399999999997</v>
      </c>
      <c r="F273" s="15">
        <f t="shared" si="39"/>
        <v>20.74</v>
      </c>
      <c r="G273" s="18">
        <f t="shared" si="35"/>
        <v>10.669999999999989</v>
      </c>
      <c r="H273">
        <f t="shared" si="33"/>
        <v>3.3000000000000003</v>
      </c>
      <c r="I273">
        <f t="shared" si="36"/>
        <v>-6.9300000000016508</v>
      </c>
      <c r="J273">
        <f t="shared" si="34"/>
        <v>-3.3000000000000003</v>
      </c>
      <c r="L273">
        <f t="shared" si="40"/>
        <v>-6.9300000000000095</v>
      </c>
      <c r="M273">
        <f t="shared" si="37"/>
        <v>0</v>
      </c>
      <c r="N273">
        <f t="shared" si="38"/>
        <v>0</v>
      </c>
    </row>
    <row r="274" spans="5:14" x14ac:dyDescent="0.3">
      <c r="E274" s="15">
        <v>20.749999999999702</v>
      </c>
      <c r="F274" s="15">
        <f t="shared" si="39"/>
        <v>20.75</v>
      </c>
      <c r="G274" s="18">
        <f t="shared" si="35"/>
        <v>10.724999999999998</v>
      </c>
      <c r="H274">
        <f t="shared" si="33"/>
        <v>3.3000000000000003</v>
      </c>
      <c r="I274">
        <f t="shared" si="36"/>
        <v>-6.8750000000016422</v>
      </c>
      <c r="J274">
        <f t="shared" si="34"/>
        <v>-3.3000000000000003</v>
      </c>
      <c r="L274">
        <f t="shared" si="40"/>
        <v>-6.8750000000000009</v>
      </c>
      <c r="M274">
        <f t="shared" si="37"/>
        <v>0</v>
      </c>
      <c r="N274">
        <f t="shared" si="38"/>
        <v>0</v>
      </c>
    </row>
    <row r="275" spans="5:14" x14ac:dyDescent="0.3">
      <c r="E275" s="15">
        <v>20.7599999999996</v>
      </c>
      <c r="F275" s="15">
        <f t="shared" si="39"/>
        <v>20.76</v>
      </c>
      <c r="G275" s="18">
        <f t="shared" si="35"/>
        <v>10.780000000000006</v>
      </c>
      <c r="H275">
        <f t="shared" si="33"/>
        <v>3.3000000000000003</v>
      </c>
      <c r="I275">
        <f t="shared" si="36"/>
        <v>-6.8200000000022012</v>
      </c>
      <c r="J275">
        <f t="shared" si="34"/>
        <v>-3.3000000000000003</v>
      </c>
      <c r="L275">
        <f t="shared" si="40"/>
        <v>-6.8199999999999923</v>
      </c>
      <c r="M275">
        <f t="shared" si="37"/>
        <v>0</v>
      </c>
      <c r="N275">
        <f t="shared" si="38"/>
        <v>0</v>
      </c>
    </row>
    <row r="276" spans="5:14" x14ac:dyDescent="0.3">
      <c r="E276" s="15">
        <v>20.769999999999701</v>
      </c>
      <c r="F276" s="15">
        <f t="shared" si="39"/>
        <v>20.77</v>
      </c>
      <c r="G276" s="18">
        <f t="shared" si="35"/>
        <v>10.834999999999994</v>
      </c>
      <c r="H276">
        <f t="shared" si="33"/>
        <v>3.3000000000000003</v>
      </c>
      <c r="I276">
        <f t="shared" si="36"/>
        <v>-6.7650000000016446</v>
      </c>
      <c r="J276">
        <f t="shared" si="34"/>
        <v>-3.3000000000000003</v>
      </c>
      <c r="L276">
        <f t="shared" si="40"/>
        <v>-6.7650000000000032</v>
      </c>
      <c r="M276">
        <f t="shared" si="37"/>
        <v>0</v>
      </c>
      <c r="N276">
        <f t="shared" si="38"/>
        <v>0</v>
      </c>
    </row>
    <row r="277" spans="5:14" x14ac:dyDescent="0.3">
      <c r="E277" s="15">
        <v>20.779999999999699</v>
      </c>
      <c r="F277" s="15">
        <f t="shared" si="39"/>
        <v>20.78</v>
      </c>
      <c r="G277" s="18">
        <f t="shared" si="35"/>
        <v>10.890000000000002</v>
      </c>
      <c r="H277">
        <f t="shared" si="33"/>
        <v>3.3000000000000003</v>
      </c>
      <c r="I277">
        <f t="shared" si="36"/>
        <v>-6.7100000000016564</v>
      </c>
      <c r="J277">
        <f t="shared" si="34"/>
        <v>-3.3000000000000003</v>
      </c>
      <c r="L277">
        <f t="shared" si="40"/>
        <v>-6.7099999999999946</v>
      </c>
      <c r="M277">
        <f t="shared" si="37"/>
        <v>0</v>
      </c>
      <c r="N277">
        <f t="shared" si="38"/>
        <v>0</v>
      </c>
    </row>
    <row r="278" spans="5:14" x14ac:dyDescent="0.3">
      <c r="E278" s="15">
        <v>20.789999999999701</v>
      </c>
      <c r="F278" s="15">
        <f t="shared" si="39"/>
        <v>20.79</v>
      </c>
      <c r="G278" s="18">
        <f t="shared" si="35"/>
        <v>10.944999999999993</v>
      </c>
      <c r="H278">
        <f t="shared" si="33"/>
        <v>3.3000000000000003</v>
      </c>
      <c r="I278">
        <f t="shared" si="36"/>
        <v>-6.6550000000016478</v>
      </c>
      <c r="J278">
        <f t="shared" si="34"/>
        <v>-3.3000000000000003</v>
      </c>
      <c r="L278">
        <f t="shared" si="40"/>
        <v>-6.6550000000000065</v>
      </c>
      <c r="M278">
        <f t="shared" si="37"/>
        <v>0</v>
      </c>
      <c r="N278">
        <f t="shared" si="38"/>
        <v>0</v>
      </c>
    </row>
    <row r="279" spans="5:14" x14ac:dyDescent="0.3">
      <c r="E279" s="15">
        <v>20.799999999999599</v>
      </c>
      <c r="F279" s="15">
        <f t="shared" si="39"/>
        <v>20.8</v>
      </c>
      <c r="G279" s="18">
        <f t="shared" si="35"/>
        <v>11.000000000000002</v>
      </c>
      <c r="H279">
        <f t="shared" si="33"/>
        <v>3.3000000000000003</v>
      </c>
      <c r="I279">
        <f t="shared" si="36"/>
        <v>-6.600000000002205</v>
      </c>
      <c r="J279">
        <f t="shared" si="34"/>
        <v>-3.3000000000000003</v>
      </c>
      <c r="L279">
        <f t="shared" si="40"/>
        <v>-6.599999999999997</v>
      </c>
      <c r="M279">
        <f t="shared" si="37"/>
        <v>0</v>
      </c>
      <c r="N279">
        <f t="shared" si="38"/>
        <v>0</v>
      </c>
    </row>
    <row r="280" spans="5:14" x14ac:dyDescent="0.3">
      <c r="E280" s="15">
        <v>20.809999999999601</v>
      </c>
      <c r="F280" s="15">
        <f t="shared" si="39"/>
        <v>20.81</v>
      </c>
      <c r="G280" s="18">
        <f t="shared" si="35"/>
        <v>11.054999999999991</v>
      </c>
      <c r="H280">
        <f t="shared" si="33"/>
        <v>3.3000000000000003</v>
      </c>
      <c r="I280">
        <f t="shared" si="36"/>
        <v>-6.5450000000021964</v>
      </c>
      <c r="J280">
        <f t="shared" si="34"/>
        <v>-3.3000000000000003</v>
      </c>
      <c r="L280">
        <f t="shared" si="40"/>
        <v>-6.5450000000000079</v>
      </c>
      <c r="M280">
        <f t="shared" si="37"/>
        <v>0</v>
      </c>
      <c r="N280">
        <f t="shared" si="38"/>
        <v>0</v>
      </c>
    </row>
    <row r="281" spans="5:14" x14ac:dyDescent="0.3">
      <c r="E281" s="15">
        <v>20.819999999999599</v>
      </c>
      <c r="F281" s="15">
        <f t="shared" si="39"/>
        <v>20.82</v>
      </c>
      <c r="G281" s="18">
        <f t="shared" si="35"/>
        <v>11.11</v>
      </c>
      <c r="H281">
        <f t="shared" si="33"/>
        <v>3.3000000000000003</v>
      </c>
      <c r="I281">
        <f t="shared" si="36"/>
        <v>-6.4900000000022073</v>
      </c>
      <c r="J281">
        <f t="shared" si="34"/>
        <v>-3.3000000000000003</v>
      </c>
      <c r="L281">
        <f t="shared" si="40"/>
        <v>-6.4899999999999993</v>
      </c>
      <c r="M281">
        <f t="shared" si="37"/>
        <v>0</v>
      </c>
      <c r="N281">
        <f t="shared" si="38"/>
        <v>0</v>
      </c>
    </row>
    <row r="282" spans="5:14" x14ac:dyDescent="0.3">
      <c r="E282" s="15">
        <v>20.8299999999996</v>
      </c>
      <c r="F282" s="15">
        <f t="shared" si="39"/>
        <v>20.83</v>
      </c>
      <c r="G282" s="18">
        <f t="shared" si="35"/>
        <v>11.164999999999988</v>
      </c>
      <c r="H282">
        <f t="shared" si="33"/>
        <v>3.3000000000000003</v>
      </c>
      <c r="I282">
        <f t="shared" si="36"/>
        <v>-6.4350000000021987</v>
      </c>
      <c r="J282">
        <f t="shared" si="34"/>
        <v>-3.3000000000000003</v>
      </c>
      <c r="L282">
        <f t="shared" si="40"/>
        <v>-6.4350000000000103</v>
      </c>
      <c r="M282">
        <f t="shared" si="37"/>
        <v>0</v>
      </c>
      <c r="N282">
        <f t="shared" si="38"/>
        <v>0</v>
      </c>
    </row>
    <row r="283" spans="5:14" x14ac:dyDescent="0.3">
      <c r="E283" s="15">
        <v>20.839999999999598</v>
      </c>
      <c r="F283" s="15">
        <f t="shared" si="39"/>
        <v>20.84</v>
      </c>
      <c r="G283" s="18">
        <f t="shared" si="35"/>
        <v>11.219999999999997</v>
      </c>
      <c r="H283">
        <f t="shared" si="33"/>
        <v>3.3000000000000003</v>
      </c>
      <c r="I283">
        <f t="shared" si="36"/>
        <v>-6.3800000000022097</v>
      </c>
      <c r="J283">
        <f t="shared" si="34"/>
        <v>-3.3000000000000003</v>
      </c>
      <c r="L283">
        <f t="shared" si="40"/>
        <v>-6.3800000000000017</v>
      </c>
      <c r="M283">
        <f t="shared" si="37"/>
        <v>0</v>
      </c>
      <c r="N283">
        <f t="shared" si="38"/>
        <v>0</v>
      </c>
    </row>
    <row r="284" spans="5:14" x14ac:dyDescent="0.3">
      <c r="E284" s="15">
        <v>20.8552688172039</v>
      </c>
      <c r="F284" s="15">
        <f t="shared" si="39"/>
        <v>20.86</v>
      </c>
      <c r="G284" s="18">
        <f t="shared" si="35"/>
        <v>11.329999999999995</v>
      </c>
      <c r="H284">
        <f t="shared" si="33"/>
        <v>3.3000000000000003</v>
      </c>
      <c r="I284">
        <f t="shared" si="36"/>
        <v>-6.296021505378552</v>
      </c>
      <c r="J284">
        <f t="shared" si="34"/>
        <v>-3.3000000000000003</v>
      </c>
      <c r="L284">
        <f t="shared" si="40"/>
        <v>-6.270000000000004</v>
      </c>
      <c r="M284">
        <f t="shared" si="37"/>
        <v>0</v>
      </c>
      <c r="N284">
        <f t="shared" si="38"/>
        <v>0</v>
      </c>
    </row>
    <row r="285" spans="5:14" x14ac:dyDescent="0.3">
      <c r="E285" s="15">
        <v>20.8653533436832</v>
      </c>
      <c r="F285" s="15">
        <f t="shared" si="39"/>
        <v>20.87</v>
      </c>
      <c r="G285" s="18">
        <f t="shared" si="35"/>
        <v>11.385000000000003</v>
      </c>
      <c r="H285">
        <f t="shared" si="33"/>
        <v>3.3000000000000003</v>
      </c>
      <c r="I285">
        <f t="shared" si="36"/>
        <v>-6.2405566097424012</v>
      </c>
      <c r="J285">
        <f t="shared" si="34"/>
        <v>-3.3000000000000003</v>
      </c>
      <c r="L285">
        <f t="shared" si="40"/>
        <v>-6.2149999999999954</v>
      </c>
      <c r="M285">
        <f t="shared" si="37"/>
        <v>0</v>
      </c>
      <c r="N285">
        <f t="shared" si="38"/>
        <v>0</v>
      </c>
    </row>
    <row r="286" spans="5:14" x14ac:dyDescent="0.3">
      <c r="E286" s="15">
        <v>20.875437870162401</v>
      </c>
      <c r="F286" s="15">
        <f t="shared" si="39"/>
        <v>20.88</v>
      </c>
      <c r="G286" s="18">
        <f t="shared" si="35"/>
        <v>11.439999999999992</v>
      </c>
      <c r="H286">
        <f t="shared" si="33"/>
        <v>3.3000000000000003</v>
      </c>
      <c r="I286">
        <f t="shared" si="36"/>
        <v>-6.1850917141067976</v>
      </c>
      <c r="J286">
        <f t="shared" si="34"/>
        <v>-3.3000000000000003</v>
      </c>
      <c r="L286">
        <f t="shared" si="40"/>
        <v>-6.1600000000000064</v>
      </c>
      <c r="M286">
        <f t="shared" si="37"/>
        <v>0</v>
      </c>
      <c r="N286">
        <f t="shared" si="38"/>
        <v>0</v>
      </c>
    </row>
    <row r="287" spans="5:14" x14ac:dyDescent="0.3">
      <c r="E287" s="15">
        <v>20.885522396641601</v>
      </c>
      <c r="F287" s="15">
        <f t="shared" si="39"/>
        <v>20.89</v>
      </c>
      <c r="G287" s="18">
        <f t="shared" si="35"/>
        <v>11.495000000000001</v>
      </c>
      <c r="H287">
        <f t="shared" si="33"/>
        <v>3.3000000000000003</v>
      </c>
      <c r="I287">
        <f t="shared" si="36"/>
        <v>-6.1296268184711939</v>
      </c>
      <c r="J287">
        <f t="shared" si="34"/>
        <v>-3.3000000000000003</v>
      </c>
      <c r="L287">
        <f t="shared" si="40"/>
        <v>-6.1049999999999978</v>
      </c>
      <c r="M287">
        <f t="shared" si="37"/>
        <v>0</v>
      </c>
      <c r="N287">
        <f t="shared" si="38"/>
        <v>0</v>
      </c>
    </row>
    <row r="288" spans="5:14" x14ac:dyDescent="0.3">
      <c r="E288" s="15">
        <v>20.895606923120798</v>
      </c>
      <c r="F288" s="15">
        <f t="shared" si="39"/>
        <v>20.9</v>
      </c>
      <c r="G288" s="18">
        <f t="shared" si="35"/>
        <v>11.54999999999999</v>
      </c>
      <c r="H288">
        <f t="shared" si="33"/>
        <v>3.3000000000000003</v>
      </c>
      <c r="I288">
        <f t="shared" si="36"/>
        <v>-6.0741619228356099</v>
      </c>
      <c r="J288">
        <f t="shared" si="34"/>
        <v>-3.3000000000000003</v>
      </c>
      <c r="L288">
        <f t="shared" si="40"/>
        <v>-6.0500000000000087</v>
      </c>
      <c r="M288">
        <f t="shared" si="37"/>
        <v>0</v>
      </c>
      <c r="N288">
        <f t="shared" si="38"/>
        <v>0</v>
      </c>
    </row>
    <row r="289" spans="5:14" x14ac:dyDescent="0.3">
      <c r="E289" s="15">
        <v>20.905691449599999</v>
      </c>
      <c r="F289" s="15">
        <f t="shared" si="39"/>
        <v>20.91</v>
      </c>
      <c r="G289" s="18">
        <f t="shared" si="35"/>
        <v>11.604999999999999</v>
      </c>
      <c r="H289">
        <f t="shared" si="33"/>
        <v>3.3000000000000003</v>
      </c>
      <c r="I289">
        <f t="shared" si="36"/>
        <v>-6.0186970272000062</v>
      </c>
      <c r="J289">
        <f t="shared" si="34"/>
        <v>-3.3000000000000003</v>
      </c>
      <c r="L289">
        <f t="shared" si="40"/>
        <v>-5.9950000000000001</v>
      </c>
      <c r="M289">
        <f t="shared" si="37"/>
        <v>0</v>
      </c>
      <c r="N289">
        <f t="shared" si="38"/>
        <v>0</v>
      </c>
    </row>
    <row r="290" spans="5:14" x14ac:dyDescent="0.3">
      <c r="E290" s="15">
        <v>20.9157759760792</v>
      </c>
      <c r="F290" s="15">
        <f t="shared" si="39"/>
        <v>20.92</v>
      </c>
      <c r="G290" s="18">
        <f t="shared" si="35"/>
        <v>11.660000000000007</v>
      </c>
      <c r="H290">
        <f t="shared" si="33"/>
        <v>3.3000000000000003</v>
      </c>
      <c r="I290">
        <f t="shared" si="36"/>
        <v>-5.9632321315644026</v>
      </c>
      <c r="J290">
        <f t="shared" si="34"/>
        <v>-3.3000000000000003</v>
      </c>
      <c r="L290">
        <f t="shared" si="40"/>
        <v>-5.9399999999999915</v>
      </c>
      <c r="M290">
        <f t="shared" si="37"/>
        <v>0</v>
      </c>
      <c r="N290">
        <f t="shared" si="38"/>
        <v>0</v>
      </c>
    </row>
    <row r="291" spans="5:14" x14ac:dyDescent="0.3">
      <c r="E291" s="15">
        <v>20.9258605025584</v>
      </c>
      <c r="F291" s="15">
        <f t="shared" si="39"/>
        <v>20.93</v>
      </c>
      <c r="G291" s="18">
        <f t="shared" si="35"/>
        <v>11.714999999999996</v>
      </c>
      <c r="H291">
        <f t="shared" si="33"/>
        <v>3.3000000000000003</v>
      </c>
      <c r="I291">
        <f t="shared" si="36"/>
        <v>-5.9077672359287989</v>
      </c>
      <c r="J291">
        <f t="shared" si="34"/>
        <v>-3.3000000000000003</v>
      </c>
      <c r="L291">
        <f t="shared" si="40"/>
        <v>-5.8850000000000025</v>
      </c>
      <c r="M291">
        <f t="shared" si="37"/>
        <v>0</v>
      </c>
      <c r="N291">
        <f t="shared" si="38"/>
        <v>0</v>
      </c>
    </row>
    <row r="292" spans="5:14" x14ac:dyDescent="0.3">
      <c r="E292" s="15">
        <v>20.935945029037601</v>
      </c>
      <c r="F292" s="15">
        <f t="shared" si="39"/>
        <v>20.94</v>
      </c>
      <c r="G292" s="18">
        <f t="shared" si="35"/>
        <v>11.770000000000005</v>
      </c>
      <c r="H292">
        <f t="shared" si="33"/>
        <v>3.3000000000000003</v>
      </c>
      <c r="I292">
        <f t="shared" si="36"/>
        <v>-5.8523023402931953</v>
      </c>
      <c r="J292">
        <f t="shared" si="34"/>
        <v>-3.3000000000000003</v>
      </c>
      <c r="L292">
        <f t="shared" si="40"/>
        <v>-5.8299999999999939</v>
      </c>
      <c r="M292">
        <f t="shared" si="37"/>
        <v>0</v>
      </c>
      <c r="N292">
        <f t="shared" si="38"/>
        <v>0</v>
      </c>
    </row>
    <row r="293" spans="5:14" x14ac:dyDescent="0.3">
      <c r="E293" s="15">
        <v>20.946029555516802</v>
      </c>
      <c r="F293" s="15">
        <f t="shared" si="39"/>
        <v>20.95</v>
      </c>
      <c r="G293" s="18">
        <f t="shared" si="35"/>
        <v>11.824999999999994</v>
      </c>
      <c r="H293">
        <f t="shared" si="33"/>
        <v>3.3000000000000003</v>
      </c>
      <c r="I293">
        <f t="shared" si="36"/>
        <v>-5.7968374446575917</v>
      </c>
      <c r="J293">
        <f t="shared" si="34"/>
        <v>-3.3000000000000003</v>
      </c>
      <c r="L293">
        <f t="shared" si="40"/>
        <v>-5.7750000000000048</v>
      </c>
      <c r="M293">
        <f t="shared" si="37"/>
        <v>0</v>
      </c>
      <c r="N293">
        <f t="shared" si="38"/>
        <v>0</v>
      </c>
    </row>
    <row r="294" spans="5:14" x14ac:dyDescent="0.3">
      <c r="E294" s="15">
        <v>20.956114081996098</v>
      </c>
      <c r="F294" s="15">
        <f t="shared" si="39"/>
        <v>20.96</v>
      </c>
      <c r="G294" s="18">
        <f t="shared" si="35"/>
        <v>11.880000000000003</v>
      </c>
      <c r="H294">
        <f t="shared" si="33"/>
        <v>3.3000000000000003</v>
      </c>
      <c r="I294">
        <f t="shared" si="36"/>
        <v>-5.7413725490214604</v>
      </c>
      <c r="J294">
        <f t="shared" si="34"/>
        <v>-3.3000000000000003</v>
      </c>
      <c r="L294">
        <f t="shared" si="40"/>
        <v>-5.7199999999999962</v>
      </c>
      <c r="M294">
        <f t="shared" si="37"/>
        <v>0</v>
      </c>
      <c r="N294">
        <f t="shared" si="38"/>
        <v>0</v>
      </c>
    </row>
    <row r="295" spans="5:14" x14ac:dyDescent="0.3">
      <c r="E295" s="15">
        <v>20.966198608475299</v>
      </c>
      <c r="F295" s="15">
        <f t="shared" si="39"/>
        <v>20.97</v>
      </c>
      <c r="G295" s="18">
        <f t="shared" si="35"/>
        <v>11.934999999999992</v>
      </c>
      <c r="H295">
        <f t="shared" si="33"/>
        <v>3.3000000000000003</v>
      </c>
      <c r="I295">
        <f t="shared" si="36"/>
        <v>-5.6859076533858568</v>
      </c>
      <c r="J295">
        <f t="shared" si="34"/>
        <v>-3.3000000000000003</v>
      </c>
      <c r="L295">
        <f t="shared" si="40"/>
        <v>-5.6650000000000071</v>
      </c>
      <c r="M295">
        <f t="shared" si="37"/>
        <v>0</v>
      </c>
      <c r="N295">
        <f t="shared" si="38"/>
        <v>0</v>
      </c>
    </row>
    <row r="296" spans="5:14" x14ac:dyDescent="0.3">
      <c r="E296" s="15">
        <v>20.9762831349545</v>
      </c>
      <c r="F296" s="15">
        <f t="shared" si="39"/>
        <v>20.98</v>
      </c>
      <c r="G296" s="18">
        <f t="shared" si="35"/>
        <v>11.99</v>
      </c>
      <c r="H296">
        <f t="shared" si="33"/>
        <v>3.3000000000000003</v>
      </c>
      <c r="I296">
        <f t="shared" si="36"/>
        <v>-5.6304427577502532</v>
      </c>
      <c r="J296">
        <f t="shared" si="34"/>
        <v>-3.3000000000000003</v>
      </c>
      <c r="L296">
        <f t="shared" si="40"/>
        <v>-5.6099999999999985</v>
      </c>
      <c r="M296">
        <f t="shared" si="37"/>
        <v>0</v>
      </c>
      <c r="N296">
        <f t="shared" si="38"/>
        <v>0</v>
      </c>
    </row>
    <row r="297" spans="5:14" x14ac:dyDescent="0.3">
      <c r="E297" s="15">
        <v>20.9863676614337</v>
      </c>
      <c r="F297" s="15">
        <f t="shared" si="39"/>
        <v>20.99</v>
      </c>
      <c r="G297" s="18">
        <f t="shared" si="35"/>
        <v>12.044999999999989</v>
      </c>
      <c r="H297">
        <f t="shared" si="33"/>
        <v>3.3000000000000003</v>
      </c>
      <c r="I297">
        <f t="shared" si="36"/>
        <v>-5.5749778621146495</v>
      </c>
      <c r="J297">
        <f t="shared" si="34"/>
        <v>-3.3000000000000003</v>
      </c>
      <c r="L297">
        <f t="shared" si="40"/>
        <v>-5.5550000000000095</v>
      </c>
      <c r="M297">
        <f t="shared" si="37"/>
        <v>0</v>
      </c>
      <c r="N297">
        <f t="shared" si="38"/>
        <v>0</v>
      </c>
    </row>
    <row r="298" spans="5:14" x14ac:dyDescent="0.3">
      <c r="E298" s="15">
        <v>20.996452187912901</v>
      </c>
      <c r="F298" s="15">
        <f t="shared" si="39"/>
        <v>21</v>
      </c>
      <c r="G298" s="18">
        <f t="shared" si="35"/>
        <v>12.099999999999998</v>
      </c>
      <c r="H298">
        <f t="shared" si="33"/>
        <v>3.3000000000000003</v>
      </c>
      <c r="I298">
        <f t="shared" si="36"/>
        <v>-5.5195129664790459</v>
      </c>
      <c r="J298">
        <f t="shared" si="34"/>
        <v>-3.3000000000000003</v>
      </c>
      <c r="L298">
        <f t="shared" si="40"/>
        <v>-5.5000000000000009</v>
      </c>
      <c r="M298">
        <f t="shared" si="37"/>
        <v>0</v>
      </c>
      <c r="N298">
        <f t="shared" si="38"/>
        <v>0</v>
      </c>
    </row>
    <row r="299" spans="5:14" x14ac:dyDescent="0.3">
      <c r="E299" s="15">
        <v>21.006536714392102</v>
      </c>
      <c r="F299" s="15">
        <f t="shared" si="39"/>
        <v>21.01</v>
      </c>
      <c r="G299" s="18">
        <f t="shared" si="35"/>
        <v>12.155000000000006</v>
      </c>
      <c r="H299">
        <f t="shared" si="33"/>
        <v>3.3000000000000003</v>
      </c>
      <c r="I299">
        <f t="shared" si="36"/>
        <v>-5.4640480708434422</v>
      </c>
      <c r="J299">
        <f t="shared" si="34"/>
        <v>-3.3000000000000003</v>
      </c>
      <c r="L299">
        <f t="shared" si="40"/>
        <v>-5.4449999999999923</v>
      </c>
      <c r="M299">
        <f t="shared" si="37"/>
        <v>0</v>
      </c>
      <c r="N299">
        <f t="shared" si="38"/>
        <v>0</v>
      </c>
    </row>
    <row r="300" spans="5:14" x14ac:dyDescent="0.3">
      <c r="E300" s="15">
        <v>21.016621240871299</v>
      </c>
      <c r="F300" s="15">
        <f t="shared" si="39"/>
        <v>21.02</v>
      </c>
      <c r="G300" s="18">
        <f t="shared" si="35"/>
        <v>12.209999999999996</v>
      </c>
      <c r="H300">
        <f t="shared" si="33"/>
        <v>3.3000000000000003</v>
      </c>
      <c r="I300">
        <f t="shared" si="36"/>
        <v>-5.4085831752078581</v>
      </c>
      <c r="J300">
        <f t="shared" si="34"/>
        <v>-3.3000000000000003</v>
      </c>
      <c r="L300">
        <f t="shared" si="40"/>
        <v>-5.3900000000000032</v>
      </c>
      <c r="M300">
        <f t="shared" si="37"/>
        <v>0</v>
      </c>
      <c r="N300">
        <f t="shared" si="38"/>
        <v>0</v>
      </c>
    </row>
    <row r="301" spans="5:14" x14ac:dyDescent="0.3">
      <c r="E301" s="15">
        <v>21.026705767350499</v>
      </c>
      <c r="F301" s="15">
        <f t="shared" si="39"/>
        <v>21.03</v>
      </c>
      <c r="G301" s="18">
        <f t="shared" si="35"/>
        <v>12.265000000000004</v>
      </c>
      <c r="H301">
        <f t="shared" si="33"/>
        <v>3.3000000000000003</v>
      </c>
      <c r="I301">
        <f t="shared" si="36"/>
        <v>-5.3531182795722545</v>
      </c>
      <c r="J301">
        <f t="shared" si="34"/>
        <v>-3.3000000000000003</v>
      </c>
      <c r="L301">
        <f t="shared" si="40"/>
        <v>-5.3349999999999946</v>
      </c>
      <c r="M301">
        <f t="shared" si="37"/>
        <v>0</v>
      </c>
      <c r="N301">
        <f t="shared" si="38"/>
        <v>0</v>
      </c>
    </row>
    <row r="302" spans="5:14" x14ac:dyDescent="0.3">
      <c r="E302" s="15">
        <v>21.036790293829799</v>
      </c>
      <c r="F302" s="15">
        <f t="shared" si="39"/>
        <v>21.04</v>
      </c>
      <c r="G302" s="18">
        <f t="shared" si="35"/>
        <v>12.319999999999993</v>
      </c>
      <c r="H302">
        <f t="shared" si="33"/>
        <v>3.3000000000000003</v>
      </c>
      <c r="I302">
        <f t="shared" si="36"/>
        <v>-5.2976533839361037</v>
      </c>
      <c r="J302">
        <f t="shared" si="34"/>
        <v>-3.3000000000000003</v>
      </c>
      <c r="L302">
        <f t="shared" si="40"/>
        <v>-5.2800000000000047</v>
      </c>
      <c r="M302">
        <f t="shared" si="37"/>
        <v>0</v>
      </c>
      <c r="N302">
        <f t="shared" si="38"/>
        <v>0</v>
      </c>
    </row>
    <row r="303" spans="5:14" x14ac:dyDescent="0.3">
      <c r="E303" s="15">
        <v>21.046874820309</v>
      </c>
      <c r="F303" s="15">
        <f t="shared" si="39"/>
        <v>21.05</v>
      </c>
      <c r="G303" s="18">
        <f t="shared" si="35"/>
        <v>12.375000000000002</v>
      </c>
      <c r="H303">
        <f t="shared" si="33"/>
        <v>3.3000000000000003</v>
      </c>
      <c r="I303">
        <f t="shared" si="36"/>
        <v>-5.2421884883004992</v>
      </c>
      <c r="J303">
        <f t="shared" si="34"/>
        <v>-3.3000000000000003</v>
      </c>
      <c r="L303">
        <f t="shared" si="40"/>
        <v>-5.2249999999999961</v>
      </c>
      <c r="M303">
        <f t="shared" si="37"/>
        <v>0</v>
      </c>
      <c r="N303">
        <f t="shared" si="38"/>
        <v>0</v>
      </c>
    </row>
    <row r="304" spans="5:14" x14ac:dyDescent="0.3">
      <c r="E304" s="15">
        <v>21.056959346788201</v>
      </c>
      <c r="F304" s="15">
        <f t="shared" si="39"/>
        <v>21.06</v>
      </c>
      <c r="G304" s="18">
        <f t="shared" si="35"/>
        <v>12.429999999999991</v>
      </c>
      <c r="H304">
        <f t="shared" si="33"/>
        <v>3.3000000000000003</v>
      </c>
      <c r="I304">
        <f t="shared" si="36"/>
        <v>-5.1867235926648965</v>
      </c>
      <c r="J304">
        <f t="shared" si="34"/>
        <v>-3.3000000000000003</v>
      </c>
      <c r="L304">
        <f t="shared" si="40"/>
        <v>-5.1700000000000079</v>
      </c>
      <c r="M304">
        <f t="shared" si="37"/>
        <v>0</v>
      </c>
      <c r="N304">
        <f t="shared" si="38"/>
        <v>0</v>
      </c>
    </row>
    <row r="305" spans="5:14" x14ac:dyDescent="0.3">
      <c r="E305" s="15">
        <v>21.067043873267401</v>
      </c>
      <c r="F305" s="15">
        <f t="shared" si="39"/>
        <v>21.07</v>
      </c>
      <c r="G305" s="18">
        <f t="shared" si="35"/>
        <v>12.484999999999999</v>
      </c>
      <c r="H305">
        <f t="shared" si="33"/>
        <v>3.3000000000000003</v>
      </c>
      <c r="I305">
        <f t="shared" si="36"/>
        <v>-5.1312586970292928</v>
      </c>
      <c r="J305">
        <f t="shared" si="34"/>
        <v>-3.3000000000000003</v>
      </c>
      <c r="L305">
        <f t="shared" si="40"/>
        <v>-5.1149999999999993</v>
      </c>
      <c r="M305">
        <f t="shared" si="37"/>
        <v>0</v>
      </c>
      <c r="N305">
        <f t="shared" si="38"/>
        <v>0</v>
      </c>
    </row>
    <row r="306" spans="5:14" x14ac:dyDescent="0.3">
      <c r="E306" s="15">
        <v>21.077128399746599</v>
      </c>
      <c r="F306" s="15">
        <f t="shared" si="39"/>
        <v>21.08</v>
      </c>
      <c r="G306" s="18">
        <f t="shared" si="35"/>
        <v>12.539999999999988</v>
      </c>
      <c r="H306">
        <f t="shared" si="33"/>
        <v>3.3000000000000003</v>
      </c>
      <c r="I306">
        <f t="shared" si="36"/>
        <v>-5.0757938013937087</v>
      </c>
      <c r="J306">
        <f t="shared" si="34"/>
        <v>-3.3000000000000003</v>
      </c>
      <c r="L306">
        <f t="shared" si="40"/>
        <v>-5.0600000000000103</v>
      </c>
      <c r="M306">
        <f t="shared" si="37"/>
        <v>0</v>
      </c>
      <c r="N306">
        <f t="shared" si="38"/>
        <v>0</v>
      </c>
    </row>
    <row r="307" spans="5:14" x14ac:dyDescent="0.3">
      <c r="E307" s="15">
        <v>21.087212926225799</v>
      </c>
      <c r="F307" s="15">
        <f t="shared" si="39"/>
        <v>21.09</v>
      </c>
      <c r="G307" s="18">
        <f t="shared" si="35"/>
        <v>12.594999999999997</v>
      </c>
      <c r="H307">
        <f t="shared" si="33"/>
        <v>3.3000000000000003</v>
      </c>
      <c r="I307">
        <f t="shared" si="36"/>
        <v>-5.0203289057581051</v>
      </c>
      <c r="J307">
        <f t="shared" si="34"/>
        <v>-3.3000000000000003</v>
      </c>
      <c r="L307">
        <f t="shared" si="40"/>
        <v>-5.0050000000000017</v>
      </c>
      <c r="M307">
        <f t="shared" si="37"/>
        <v>0</v>
      </c>
      <c r="N307">
        <f t="shared" si="38"/>
        <v>0</v>
      </c>
    </row>
    <row r="308" spans="5:14" x14ac:dyDescent="0.3">
      <c r="E308" s="15">
        <v>21.097297452705</v>
      </c>
      <c r="F308" s="15">
        <f t="shared" si="39"/>
        <v>21.1</v>
      </c>
      <c r="G308" s="18">
        <f t="shared" si="35"/>
        <v>12.650000000000006</v>
      </c>
      <c r="H308">
        <f t="shared" si="33"/>
        <v>3.3000000000000003</v>
      </c>
      <c r="I308">
        <f t="shared" si="36"/>
        <v>-4.9648640101225006</v>
      </c>
      <c r="J308">
        <f t="shared" si="34"/>
        <v>-3.3000000000000003</v>
      </c>
      <c r="L308">
        <f t="shared" si="40"/>
        <v>-4.9499999999999931</v>
      </c>
      <c r="M308">
        <f t="shared" si="37"/>
        <v>0</v>
      </c>
      <c r="N308">
        <f t="shared" si="38"/>
        <v>0</v>
      </c>
    </row>
    <row r="309" spans="5:14" x14ac:dyDescent="0.3">
      <c r="E309" s="15">
        <v>21.107381979184201</v>
      </c>
      <c r="F309" s="15">
        <f t="shared" si="39"/>
        <v>21.11</v>
      </c>
      <c r="G309" s="18">
        <f t="shared" si="35"/>
        <v>12.704999999999995</v>
      </c>
      <c r="H309">
        <f t="shared" si="33"/>
        <v>3.3000000000000003</v>
      </c>
      <c r="I309">
        <f t="shared" si="36"/>
        <v>-4.9093991144868978</v>
      </c>
      <c r="J309">
        <f t="shared" si="34"/>
        <v>-3.3000000000000003</v>
      </c>
      <c r="L309">
        <f t="shared" si="40"/>
        <v>-4.8950000000000031</v>
      </c>
      <c r="M309">
        <f t="shared" si="37"/>
        <v>0</v>
      </c>
      <c r="N309">
        <f t="shared" si="38"/>
        <v>0</v>
      </c>
    </row>
    <row r="310" spans="5:14" x14ac:dyDescent="0.3">
      <c r="E310" s="15">
        <v>21.117466505663401</v>
      </c>
      <c r="F310" s="15">
        <f t="shared" si="39"/>
        <v>21.12</v>
      </c>
      <c r="G310" s="18">
        <f t="shared" si="35"/>
        <v>12.760000000000003</v>
      </c>
      <c r="H310">
        <f t="shared" si="33"/>
        <v>3.3000000000000003</v>
      </c>
      <c r="I310">
        <f t="shared" si="36"/>
        <v>-4.8539342188512942</v>
      </c>
      <c r="J310">
        <f t="shared" si="34"/>
        <v>-3.3000000000000003</v>
      </c>
      <c r="L310">
        <f t="shared" si="40"/>
        <v>-4.8399999999999945</v>
      </c>
      <c r="M310">
        <f t="shared" si="37"/>
        <v>0</v>
      </c>
      <c r="N310">
        <f t="shared" si="38"/>
        <v>0</v>
      </c>
    </row>
    <row r="311" spans="5:14" x14ac:dyDescent="0.3">
      <c r="E311" s="15">
        <v>21.127551032142701</v>
      </c>
      <c r="F311" s="15">
        <f t="shared" si="39"/>
        <v>21.13</v>
      </c>
      <c r="G311" s="18">
        <f t="shared" si="35"/>
        <v>12.814999999999992</v>
      </c>
      <c r="H311">
        <f t="shared" si="33"/>
        <v>3.3000000000000003</v>
      </c>
      <c r="I311">
        <f t="shared" si="36"/>
        <v>-4.7984693232151434</v>
      </c>
      <c r="J311">
        <f t="shared" si="34"/>
        <v>-3.3000000000000003</v>
      </c>
      <c r="L311">
        <f t="shared" si="40"/>
        <v>-4.7850000000000064</v>
      </c>
      <c r="M311">
        <f t="shared" si="37"/>
        <v>0</v>
      </c>
      <c r="N311">
        <f t="shared" si="38"/>
        <v>0</v>
      </c>
    </row>
    <row r="312" spans="5:14" x14ac:dyDescent="0.3">
      <c r="E312" s="15">
        <v>21.137635558621898</v>
      </c>
      <c r="F312" s="15">
        <f t="shared" si="39"/>
        <v>21.14</v>
      </c>
      <c r="G312" s="18">
        <f t="shared" si="35"/>
        <v>12.870000000000001</v>
      </c>
      <c r="H312">
        <f t="shared" si="33"/>
        <v>3.3000000000000003</v>
      </c>
      <c r="I312">
        <f t="shared" si="36"/>
        <v>-4.7430044275795593</v>
      </c>
      <c r="J312">
        <f t="shared" si="34"/>
        <v>-3.3000000000000003</v>
      </c>
      <c r="L312">
        <f t="shared" si="40"/>
        <v>-4.7299999999999978</v>
      </c>
      <c r="M312">
        <f t="shared" si="37"/>
        <v>0</v>
      </c>
      <c r="N312">
        <f t="shared" si="38"/>
        <v>0</v>
      </c>
    </row>
    <row r="313" spans="5:14" x14ac:dyDescent="0.3">
      <c r="E313" s="15">
        <v>21.147720085101099</v>
      </c>
      <c r="F313" s="15">
        <f t="shared" si="39"/>
        <v>21.15</v>
      </c>
      <c r="G313" s="18">
        <f t="shared" si="35"/>
        <v>12.92499999999999</v>
      </c>
      <c r="H313">
        <f t="shared" si="33"/>
        <v>3.3000000000000003</v>
      </c>
      <c r="I313">
        <f t="shared" si="36"/>
        <v>-4.6875395319439557</v>
      </c>
      <c r="J313">
        <f t="shared" si="34"/>
        <v>-3.3000000000000003</v>
      </c>
      <c r="L313">
        <f t="shared" si="40"/>
        <v>-4.6750000000000087</v>
      </c>
      <c r="M313">
        <f t="shared" si="37"/>
        <v>0</v>
      </c>
      <c r="N313">
        <f t="shared" si="38"/>
        <v>0</v>
      </c>
    </row>
    <row r="314" spans="5:14" x14ac:dyDescent="0.3">
      <c r="E314" s="15">
        <v>21.1578046115803</v>
      </c>
      <c r="F314" s="15">
        <f t="shared" si="39"/>
        <v>21.16</v>
      </c>
      <c r="G314" s="18">
        <f t="shared" si="35"/>
        <v>12.979999999999999</v>
      </c>
      <c r="H314">
        <f t="shared" si="33"/>
        <v>3.3000000000000003</v>
      </c>
      <c r="I314">
        <f t="shared" si="36"/>
        <v>-4.6320746363083511</v>
      </c>
      <c r="J314">
        <f t="shared" si="34"/>
        <v>-3.3000000000000003</v>
      </c>
      <c r="L314">
        <f t="shared" si="40"/>
        <v>-4.62</v>
      </c>
      <c r="M314">
        <f t="shared" si="37"/>
        <v>0</v>
      </c>
      <c r="N314">
        <f t="shared" si="38"/>
        <v>0</v>
      </c>
    </row>
    <row r="315" spans="5:14" x14ac:dyDescent="0.3">
      <c r="E315" s="15">
        <v>21.1678891380595</v>
      </c>
      <c r="F315" s="15">
        <f t="shared" si="39"/>
        <v>21.17</v>
      </c>
      <c r="G315" s="18">
        <f t="shared" si="35"/>
        <v>13.035000000000007</v>
      </c>
      <c r="H315">
        <f t="shared" si="33"/>
        <v>3.3000000000000003</v>
      </c>
      <c r="I315">
        <f t="shared" si="36"/>
        <v>-4.5766097406727484</v>
      </c>
      <c r="J315">
        <f t="shared" si="34"/>
        <v>-3.3000000000000003</v>
      </c>
      <c r="L315">
        <f t="shared" si="40"/>
        <v>-4.5649999999999915</v>
      </c>
      <c r="M315">
        <f t="shared" si="37"/>
        <v>0</v>
      </c>
      <c r="N315">
        <f t="shared" si="38"/>
        <v>0</v>
      </c>
    </row>
    <row r="316" spans="5:14" x14ac:dyDescent="0.3">
      <c r="E316" s="15">
        <v>21.177973664538701</v>
      </c>
      <c r="F316" s="15">
        <f t="shared" si="39"/>
        <v>21.18</v>
      </c>
      <c r="G316" s="18">
        <f t="shared" si="35"/>
        <v>13.089999999999996</v>
      </c>
      <c r="H316">
        <f t="shared" si="33"/>
        <v>3.3000000000000003</v>
      </c>
      <c r="I316">
        <f t="shared" si="36"/>
        <v>-4.5211448450371448</v>
      </c>
      <c r="J316">
        <f t="shared" si="34"/>
        <v>-3.3000000000000003</v>
      </c>
      <c r="L316">
        <f t="shared" si="40"/>
        <v>-4.5100000000000016</v>
      </c>
      <c r="M316">
        <f t="shared" si="37"/>
        <v>0</v>
      </c>
      <c r="N316">
        <f t="shared" si="38"/>
        <v>0</v>
      </c>
    </row>
    <row r="317" spans="5:14" x14ac:dyDescent="0.3">
      <c r="E317" s="15">
        <v>21.188058191017902</v>
      </c>
      <c r="F317" s="15">
        <f t="shared" si="39"/>
        <v>21.19</v>
      </c>
      <c r="G317" s="18">
        <f t="shared" si="35"/>
        <v>13.145000000000005</v>
      </c>
      <c r="H317">
        <f t="shared" ref="H317:H373" si="41">IF(G317&gt;=$C$13,$C$13,G317)</f>
        <v>3.3000000000000003</v>
      </c>
      <c r="I317">
        <f t="shared" si="36"/>
        <v>-4.4656799494015402</v>
      </c>
      <c r="J317">
        <f t="shared" si="34"/>
        <v>-3.3000000000000003</v>
      </c>
      <c r="L317">
        <f t="shared" si="40"/>
        <v>-4.454999999999993</v>
      </c>
      <c r="M317">
        <f t="shared" si="37"/>
        <v>0</v>
      </c>
      <c r="N317">
        <f t="shared" si="38"/>
        <v>0</v>
      </c>
    </row>
    <row r="318" spans="5:14" x14ac:dyDescent="0.3">
      <c r="E318" s="15">
        <v>21.198142717497099</v>
      </c>
      <c r="F318" s="15">
        <f t="shared" si="39"/>
        <v>21.2</v>
      </c>
      <c r="G318" s="18">
        <f t="shared" si="35"/>
        <v>13.199999999999994</v>
      </c>
      <c r="H318">
        <f t="shared" si="41"/>
        <v>3.3000000000000003</v>
      </c>
      <c r="I318">
        <f t="shared" si="36"/>
        <v>-4.410215053765957</v>
      </c>
      <c r="J318">
        <f t="shared" si="34"/>
        <v>-3.3000000000000003</v>
      </c>
      <c r="L318">
        <f t="shared" si="40"/>
        <v>-4.4000000000000048</v>
      </c>
      <c r="M318">
        <f t="shared" si="37"/>
        <v>0</v>
      </c>
      <c r="N318">
        <f t="shared" si="38"/>
        <v>0</v>
      </c>
    </row>
    <row r="319" spans="5:14" x14ac:dyDescent="0.3">
      <c r="E319" s="15">
        <v>21.2082272439763</v>
      </c>
      <c r="F319" s="15">
        <f t="shared" si="39"/>
        <v>21.21</v>
      </c>
      <c r="G319" s="18">
        <f t="shared" si="35"/>
        <v>13.255000000000004</v>
      </c>
      <c r="H319">
        <f t="shared" si="41"/>
        <v>3.3000000000000003</v>
      </c>
      <c r="I319">
        <f t="shared" si="36"/>
        <v>-4.3547501581303525</v>
      </c>
      <c r="J319">
        <f t="shared" si="34"/>
        <v>-3.3000000000000003</v>
      </c>
      <c r="L319">
        <f t="shared" si="40"/>
        <v>-4.3449999999999962</v>
      </c>
      <c r="M319">
        <f t="shared" si="37"/>
        <v>0</v>
      </c>
      <c r="N319">
        <f t="shared" si="38"/>
        <v>0</v>
      </c>
    </row>
    <row r="320" spans="5:14" x14ac:dyDescent="0.3">
      <c r="E320" s="15">
        <v>21.2183117704556</v>
      </c>
      <c r="F320" s="15">
        <f t="shared" si="39"/>
        <v>21.22</v>
      </c>
      <c r="G320" s="18">
        <f t="shared" si="35"/>
        <v>13.309999999999992</v>
      </c>
      <c r="H320">
        <f t="shared" si="41"/>
        <v>3.3000000000000003</v>
      </c>
      <c r="I320">
        <f t="shared" si="36"/>
        <v>-4.2992852624942017</v>
      </c>
      <c r="J320">
        <f t="shared" si="34"/>
        <v>-3.3000000000000003</v>
      </c>
      <c r="L320">
        <f t="shared" si="40"/>
        <v>-4.2900000000000071</v>
      </c>
      <c r="M320">
        <f t="shared" si="37"/>
        <v>0</v>
      </c>
      <c r="N320">
        <f t="shared" si="38"/>
        <v>0</v>
      </c>
    </row>
    <row r="321" spans="5:14" x14ac:dyDescent="0.3">
      <c r="E321" s="15">
        <v>21.2283962969348</v>
      </c>
      <c r="F321" s="15">
        <f t="shared" si="39"/>
        <v>21.23</v>
      </c>
      <c r="G321" s="18">
        <f t="shared" si="35"/>
        <v>13.365</v>
      </c>
      <c r="H321">
        <f t="shared" si="41"/>
        <v>3.3000000000000003</v>
      </c>
      <c r="I321">
        <f t="shared" si="36"/>
        <v>-4.243820366858599</v>
      </c>
      <c r="J321">
        <f t="shared" si="34"/>
        <v>-3.3000000000000003</v>
      </c>
      <c r="L321">
        <f t="shared" si="40"/>
        <v>-4.2349999999999985</v>
      </c>
      <c r="M321">
        <f t="shared" si="37"/>
        <v>0</v>
      </c>
      <c r="N321">
        <f t="shared" si="38"/>
        <v>0</v>
      </c>
    </row>
    <row r="322" spans="5:14" x14ac:dyDescent="0.3">
      <c r="E322" s="15">
        <v>21.238480823414001</v>
      </c>
      <c r="F322" s="15">
        <f t="shared" si="39"/>
        <v>21.24</v>
      </c>
      <c r="G322" s="18">
        <f t="shared" si="35"/>
        <v>13.419999999999989</v>
      </c>
      <c r="H322">
        <f t="shared" si="41"/>
        <v>3.3000000000000003</v>
      </c>
      <c r="I322">
        <f t="shared" si="36"/>
        <v>-4.1883554712229953</v>
      </c>
      <c r="J322">
        <f t="shared" ref="J322:J385" si="42">IF(I322&lt;=$C$14,$C$14,I322)</f>
        <v>-3.3000000000000003</v>
      </c>
      <c r="L322">
        <f t="shared" si="40"/>
        <v>-4.1800000000000086</v>
      </c>
      <c r="M322">
        <f t="shared" si="37"/>
        <v>0</v>
      </c>
      <c r="N322">
        <f t="shared" si="38"/>
        <v>0</v>
      </c>
    </row>
    <row r="323" spans="5:14" x14ac:dyDescent="0.3">
      <c r="E323" s="15">
        <v>21.248565349893202</v>
      </c>
      <c r="F323" s="15">
        <f t="shared" si="39"/>
        <v>21.25</v>
      </c>
      <c r="G323" s="18">
        <f t="shared" ref="G323:G386" si="43">-0.33*$B$2*(($B$7-F323)/$B$15)</f>
        <v>13.474999999999998</v>
      </c>
      <c r="H323">
        <f t="shared" si="41"/>
        <v>3.3000000000000003</v>
      </c>
      <c r="I323">
        <f t="shared" ref="I323:I386" si="44">0.33*$B$2*((E323-$B$9)/$B$15)</f>
        <v>-4.1328905755873908</v>
      </c>
      <c r="J323">
        <f t="shared" si="42"/>
        <v>-3.3000000000000003</v>
      </c>
      <c r="L323">
        <f t="shared" si="40"/>
        <v>-4.125</v>
      </c>
      <c r="M323">
        <f t="shared" ref="M323:M386" si="45">$B$3/$B$2*H323</f>
        <v>0</v>
      </c>
      <c r="N323">
        <f t="shared" ref="N323:N386" si="46">$B$3/$B$2*J323</f>
        <v>0</v>
      </c>
    </row>
    <row r="324" spans="5:14" x14ac:dyDescent="0.3">
      <c r="E324" s="15">
        <v>21.258649876372399</v>
      </c>
      <c r="F324" s="15">
        <f t="shared" ref="F324:F387" si="47">ROUND(E324,2)</f>
        <v>21.26</v>
      </c>
      <c r="G324" s="18">
        <f t="shared" si="43"/>
        <v>13.530000000000006</v>
      </c>
      <c r="H324">
        <f t="shared" si="41"/>
        <v>3.3000000000000003</v>
      </c>
      <c r="I324">
        <f t="shared" si="44"/>
        <v>-4.0774256799518076</v>
      </c>
      <c r="J324">
        <f t="shared" si="42"/>
        <v>-3.3000000000000003</v>
      </c>
      <c r="L324">
        <f t="shared" si="40"/>
        <v>-4.0699999999999914</v>
      </c>
      <c r="M324">
        <f t="shared" si="45"/>
        <v>0</v>
      </c>
      <c r="N324">
        <f t="shared" si="46"/>
        <v>0</v>
      </c>
    </row>
    <row r="325" spans="5:14" x14ac:dyDescent="0.3">
      <c r="E325" s="15">
        <v>21.268734402851599</v>
      </c>
      <c r="F325" s="15">
        <f t="shared" si="47"/>
        <v>21.27</v>
      </c>
      <c r="G325" s="18">
        <f t="shared" si="43"/>
        <v>13.584999999999997</v>
      </c>
      <c r="H325">
        <f t="shared" si="41"/>
        <v>3.3000000000000003</v>
      </c>
      <c r="I325">
        <f t="shared" si="44"/>
        <v>-4.0219607843162031</v>
      </c>
      <c r="J325">
        <f t="shared" si="42"/>
        <v>-3.3000000000000003</v>
      </c>
      <c r="L325">
        <f t="shared" ref="L325:L388" si="48">-0.33*$B$2*(($B$9-F325)/$B$15)</f>
        <v>-4.0150000000000032</v>
      </c>
      <c r="M325">
        <f t="shared" si="45"/>
        <v>0</v>
      </c>
      <c r="N325">
        <f t="shared" si="46"/>
        <v>0</v>
      </c>
    </row>
    <row r="326" spans="5:14" x14ac:dyDescent="0.3">
      <c r="E326" s="15">
        <v>21.2788189293308</v>
      </c>
      <c r="F326" s="15">
        <f t="shared" si="47"/>
        <v>21.28</v>
      </c>
      <c r="G326" s="18">
        <f t="shared" si="43"/>
        <v>13.640000000000006</v>
      </c>
      <c r="H326">
        <f t="shared" si="41"/>
        <v>3.3000000000000003</v>
      </c>
      <c r="I326">
        <f t="shared" si="44"/>
        <v>-3.9664958886805999</v>
      </c>
      <c r="J326">
        <f t="shared" si="42"/>
        <v>-3.3000000000000003</v>
      </c>
      <c r="L326">
        <f t="shared" si="48"/>
        <v>-3.9599999999999942</v>
      </c>
      <c r="M326">
        <f t="shared" si="45"/>
        <v>0</v>
      </c>
      <c r="N326">
        <f t="shared" si="46"/>
        <v>0</v>
      </c>
    </row>
    <row r="327" spans="5:14" x14ac:dyDescent="0.3">
      <c r="E327" s="15">
        <v>21.288903455810001</v>
      </c>
      <c r="F327" s="15">
        <f t="shared" si="47"/>
        <v>21.29</v>
      </c>
      <c r="G327" s="18">
        <f t="shared" si="43"/>
        <v>13.694999999999993</v>
      </c>
      <c r="H327">
        <f t="shared" si="41"/>
        <v>3.3000000000000003</v>
      </c>
      <c r="I327">
        <f t="shared" si="44"/>
        <v>-3.9110309930449967</v>
      </c>
      <c r="J327">
        <f t="shared" si="42"/>
        <v>-3.3000000000000003</v>
      </c>
      <c r="L327">
        <f t="shared" si="48"/>
        <v>-3.9050000000000056</v>
      </c>
      <c r="M327">
        <f t="shared" si="45"/>
        <v>0</v>
      </c>
      <c r="N327">
        <f t="shared" si="46"/>
        <v>0</v>
      </c>
    </row>
    <row r="328" spans="5:14" x14ac:dyDescent="0.3">
      <c r="E328" s="15">
        <v>21.298987982289201</v>
      </c>
      <c r="F328" s="15">
        <f t="shared" si="47"/>
        <v>21.3</v>
      </c>
      <c r="G328" s="18">
        <f t="shared" si="43"/>
        <v>13.750000000000002</v>
      </c>
      <c r="H328">
        <f t="shared" si="41"/>
        <v>3.3000000000000003</v>
      </c>
      <c r="I328">
        <f t="shared" si="44"/>
        <v>-3.8555660974093926</v>
      </c>
      <c r="J328">
        <f t="shared" si="42"/>
        <v>-3.3000000000000003</v>
      </c>
      <c r="L328">
        <f t="shared" si="48"/>
        <v>-3.849999999999997</v>
      </c>
      <c r="M328">
        <f t="shared" si="45"/>
        <v>0</v>
      </c>
      <c r="N328">
        <f t="shared" si="46"/>
        <v>0</v>
      </c>
    </row>
    <row r="329" spans="5:14" x14ac:dyDescent="0.3">
      <c r="E329" s="15">
        <v>21.309072508768502</v>
      </c>
      <c r="F329" s="15">
        <f t="shared" si="47"/>
        <v>21.31</v>
      </c>
      <c r="G329" s="18">
        <f t="shared" si="43"/>
        <v>13.804999999999991</v>
      </c>
      <c r="H329">
        <f t="shared" si="41"/>
        <v>3.3000000000000003</v>
      </c>
      <c r="I329">
        <f t="shared" si="44"/>
        <v>-3.8001012017732418</v>
      </c>
      <c r="J329">
        <f t="shared" si="42"/>
        <v>-3.3000000000000003</v>
      </c>
      <c r="L329">
        <f t="shared" si="48"/>
        <v>-3.7950000000000075</v>
      </c>
      <c r="M329">
        <f t="shared" si="45"/>
        <v>0</v>
      </c>
      <c r="N329">
        <f t="shared" si="46"/>
        <v>0</v>
      </c>
    </row>
    <row r="330" spans="5:14" x14ac:dyDescent="0.3">
      <c r="E330" s="15">
        <v>21.319157035247699</v>
      </c>
      <c r="F330" s="15">
        <f t="shared" si="47"/>
        <v>21.32</v>
      </c>
      <c r="G330" s="18">
        <f t="shared" si="43"/>
        <v>13.86</v>
      </c>
      <c r="H330">
        <f t="shared" si="41"/>
        <v>3.3000000000000003</v>
      </c>
      <c r="I330">
        <f t="shared" si="44"/>
        <v>-3.7446363061376582</v>
      </c>
      <c r="J330">
        <f t="shared" si="42"/>
        <v>-3.3000000000000003</v>
      </c>
      <c r="L330">
        <f t="shared" si="48"/>
        <v>-3.7399999999999989</v>
      </c>
      <c r="M330">
        <f t="shared" si="45"/>
        <v>0</v>
      </c>
      <c r="N330">
        <f t="shared" si="46"/>
        <v>0</v>
      </c>
    </row>
    <row r="331" spans="5:14" x14ac:dyDescent="0.3">
      <c r="E331" s="15">
        <v>21.329241561726899</v>
      </c>
      <c r="F331" s="15">
        <f t="shared" si="47"/>
        <v>21.33</v>
      </c>
      <c r="G331" s="18">
        <f t="shared" si="43"/>
        <v>13.91499999999999</v>
      </c>
      <c r="H331">
        <f t="shared" si="41"/>
        <v>3.3000000000000003</v>
      </c>
      <c r="I331">
        <f t="shared" si="44"/>
        <v>-3.6891714105020541</v>
      </c>
      <c r="J331">
        <f t="shared" si="42"/>
        <v>-3.3000000000000003</v>
      </c>
      <c r="L331">
        <f t="shared" si="48"/>
        <v>-3.6850000000000098</v>
      </c>
      <c r="M331">
        <f t="shared" si="45"/>
        <v>0</v>
      </c>
      <c r="N331">
        <f t="shared" si="46"/>
        <v>0</v>
      </c>
    </row>
    <row r="332" spans="5:14" x14ac:dyDescent="0.3">
      <c r="E332" s="15">
        <v>21.3393260882061</v>
      </c>
      <c r="F332" s="15">
        <f t="shared" si="47"/>
        <v>21.34</v>
      </c>
      <c r="G332" s="18">
        <f t="shared" si="43"/>
        <v>13.969999999999999</v>
      </c>
      <c r="H332">
        <f t="shared" si="41"/>
        <v>3.3000000000000003</v>
      </c>
      <c r="I332">
        <f t="shared" si="44"/>
        <v>-3.6337065148664505</v>
      </c>
      <c r="J332">
        <f t="shared" si="42"/>
        <v>-3.3000000000000003</v>
      </c>
      <c r="L332">
        <f t="shared" si="48"/>
        <v>-3.6300000000000012</v>
      </c>
      <c r="M332">
        <f t="shared" si="45"/>
        <v>0</v>
      </c>
      <c r="N332">
        <f t="shared" si="46"/>
        <v>0</v>
      </c>
    </row>
    <row r="333" spans="5:14" x14ac:dyDescent="0.3">
      <c r="E333" s="15">
        <v>21.349410614685301</v>
      </c>
      <c r="F333" s="15">
        <f t="shared" si="47"/>
        <v>21.35</v>
      </c>
      <c r="G333" s="18">
        <f t="shared" si="43"/>
        <v>14.025000000000007</v>
      </c>
      <c r="H333">
        <f t="shared" si="41"/>
        <v>3.3000000000000003</v>
      </c>
      <c r="I333">
        <f t="shared" si="44"/>
        <v>-3.5782416192308473</v>
      </c>
      <c r="J333">
        <f t="shared" si="42"/>
        <v>-3.3000000000000003</v>
      </c>
      <c r="L333">
        <f t="shared" si="48"/>
        <v>-3.5749999999999926</v>
      </c>
      <c r="M333">
        <f t="shared" si="45"/>
        <v>0</v>
      </c>
      <c r="N333">
        <f t="shared" si="46"/>
        <v>0</v>
      </c>
    </row>
    <row r="334" spans="5:14" x14ac:dyDescent="0.3">
      <c r="E334" s="15">
        <v>21.359495141164501</v>
      </c>
      <c r="F334" s="15">
        <f t="shared" si="47"/>
        <v>21.36</v>
      </c>
      <c r="G334" s="18">
        <f t="shared" si="43"/>
        <v>14.079999999999995</v>
      </c>
      <c r="H334">
        <f t="shared" si="41"/>
        <v>3.3000000000000003</v>
      </c>
      <c r="I334">
        <f t="shared" si="44"/>
        <v>-3.5227767235952432</v>
      </c>
      <c r="J334">
        <f t="shared" si="42"/>
        <v>-3.3000000000000003</v>
      </c>
      <c r="L334">
        <f t="shared" si="48"/>
        <v>-3.520000000000004</v>
      </c>
      <c r="M334">
        <f t="shared" si="45"/>
        <v>0</v>
      </c>
      <c r="N334">
        <f t="shared" si="46"/>
        <v>0</v>
      </c>
    </row>
    <row r="335" spans="5:14" x14ac:dyDescent="0.3">
      <c r="E335" s="15">
        <v>21.369579667643698</v>
      </c>
      <c r="F335" s="15">
        <f t="shared" si="47"/>
        <v>21.37</v>
      </c>
      <c r="G335" s="18">
        <f t="shared" si="43"/>
        <v>14.135000000000003</v>
      </c>
      <c r="H335">
        <f t="shared" si="41"/>
        <v>3.3000000000000003</v>
      </c>
      <c r="I335">
        <f t="shared" si="44"/>
        <v>-3.4673118279596595</v>
      </c>
      <c r="J335">
        <f t="shared" si="42"/>
        <v>-3.3000000000000003</v>
      </c>
      <c r="L335">
        <f t="shared" si="48"/>
        <v>-3.4649999999999954</v>
      </c>
      <c r="M335">
        <f t="shared" si="45"/>
        <v>0</v>
      </c>
      <c r="N335">
        <f t="shared" si="46"/>
        <v>0</v>
      </c>
    </row>
    <row r="336" spans="5:14" x14ac:dyDescent="0.3">
      <c r="E336" s="15">
        <v>21.379664194122899</v>
      </c>
      <c r="F336" s="15">
        <f t="shared" si="47"/>
        <v>21.38</v>
      </c>
      <c r="G336" s="18">
        <f t="shared" si="43"/>
        <v>14.189999999999992</v>
      </c>
      <c r="H336">
        <f t="shared" si="41"/>
        <v>3.3000000000000003</v>
      </c>
      <c r="I336">
        <f t="shared" si="44"/>
        <v>-3.4118469323240554</v>
      </c>
      <c r="J336">
        <f t="shared" si="42"/>
        <v>-3.3000000000000003</v>
      </c>
      <c r="L336">
        <f t="shared" si="48"/>
        <v>-3.4100000000000059</v>
      </c>
      <c r="M336">
        <f t="shared" si="45"/>
        <v>0</v>
      </c>
      <c r="N336">
        <f t="shared" si="46"/>
        <v>0</v>
      </c>
    </row>
    <row r="337" spans="5:14" x14ac:dyDescent="0.3">
      <c r="E337" s="15">
        <v>21.389748720602199</v>
      </c>
      <c r="F337" s="15">
        <f t="shared" si="47"/>
        <v>21.39</v>
      </c>
      <c r="G337" s="18">
        <f t="shared" si="43"/>
        <v>14.245000000000001</v>
      </c>
      <c r="H337">
        <f t="shared" si="41"/>
        <v>3.3000000000000003</v>
      </c>
      <c r="I337">
        <f t="shared" si="44"/>
        <v>-3.3563820366879047</v>
      </c>
      <c r="J337">
        <f t="shared" si="42"/>
        <v>-3.3000000000000003</v>
      </c>
      <c r="L337">
        <f t="shared" si="48"/>
        <v>-3.3549999999999973</v>
      </c>
      <c r="M337">
        <f t="shared" si="45"/>
        <v>0</v>
      </c>
      <c r="N337">
        <f t="shared" si="46"/>
        <v>0</v>
      </c>
    </row>
    <row r="338" spans="5:14" x14ac:dyDescent="0.3">
      <c r="E338" s="15">
        <v>21.3998332470814</v>
      </c>
      <c r="F338" s="15">
        <f t="shared" si="47"/>
        <v>21.4</v>
      </c>
      <c r="G338" s="18">
        <f t="shared" si="43"/>
        <v>14.299999999999992</v>
      </c>
      <c r="H338">
        <f t="shared" si="41"/>
        <v>3.3000000000000003</v>
      </c>
      <c r="I338">
        <f t="shared" si="44"/>
        <v>-3.3009171410523011</v>
      </c>
      <c r="J338">
        <f t="shared" si="42"/>
        <v>-3.3000000000000003</v>
      </c>
      <c r="L338">
        <f t="shared" si="48"/>
        <v>-3.3000000000000083</v>
      </c>
      <c r="M338">
        <f t="shared" si="45"/>
        <v>0</v>
      </c>
      <c r="N338">
        <f t="shared" si="46"/>
        <v>0</v>
      </c>
    </row>
    <row r="339" spans="5:14" x14ac:dyDescent="0.3">
      <c r="E339" s="15">
        <v>21.409917773560601</v>
      </c>
      <c r="F339" s="15">
        <f t="shared" si="47"/>
        <v>21.41</v>
      </c>
      <c r="G339" s="18">
        <f t="shared" si="43"/>
        <v>14.355</v>
      </c>
      <c r="H339">
        <f t="shared" si="41"/>
        <v>3.3000000000000003</v>
      </c>
      <c r="I339">
        <f t="shared" si="44"/>
        <v>-3.2454522454166974</v>
      </c>
      <c r="J339">
        <f t="shared" si="42"/>
        <v>-3.2454522454166974</v>
      </c>
      <c r="L339">
        <f t="shared" si="48"/>
        <v>-3.2449999999999997</v>
      </c>
      <c r="M339">
        <f t="shared" si="45"/>
        <v>0</v>
      </c>
      <c r="N339">
        <f t="shared" si="46"/>
        <v>0</v>
      </c>
    </row>
    <row r="340" spans="5:14" x14ac:dyDescent="0.3">
      <c r="E340" s="15">
        <v>21.420002300039801</v>
      </c>
      <c r="F340" s="15">
        <f t="shared" si="47"/>
        <v>21.42</v>
      </c>
      <c r="G340" s="18">
        <f t="shared" si="43"/>
        <v>14.410000000000009</v>
      </c>
      <c r="H340">
        <f t="shared" si="41"/>
        <v>3.3000000000000003</v>
      </c>
      <c r="I340">
        <f t="shared" si="44"/>
        <v>-3.1899873497810938</v>
      </c>
      <c r="J340">
        <f t="shared" si="42"/>
        <v>-3.1899873497810938</v>
      </c>
      <c r="L340">
        <f t="shared" si="48"/>
        <v>-3.1899999999999911</v>
      </c>
      <c r="M340">
        <f t="shared" si="45"/>
        <v>0</v>
      </c>
      <c r="N340">
        <f t="shared" si="46"/>
        <v>0</v>
      </c>
    </row>
    <row r="341" spans="5:14" x14ac:dyDescent="0.3">
      <c r="E341" s="15">
        <v>21.430086826518998</v>
      </c>
      <c r="F341" s="15">
        <f t="shared" si="47"/>
        <v>21.43</v>
      </c>
      <c r="G341" s="18">
        <f t="shared" si="43"/>
        <v>14.464999999999996</v>
      </c>
      <c r="H341">
        <f t="shared" si="41"/>
        <v>3.3000000000000003</v>
      </c>
      <c r="I341">
        <f t="shared" si="44"/>
        <v>-3.1345224541455097</v>
      </c>
      <c r="J341">
        <f t="shared" si="42"/>
        <v>-3.1345224541455097</v>
      </c>
      <c r="L341">
        <f t="shared" si="48"/>
        <v>-3.135000000000002</v>
      </c>
      <c r="M341">
        <f t="shared" si="45"/>
        <v>0</v>
      </c>
      <c r="N341">
        <f t="shared" si="46"/>
        <v>0</v>
      </c>
    </row>
    <row r="342" spans="5:14" x14ac:dyDescent="0.3">
      <c r="E342" s="15">
        <v>21.440171352998199</v>
      </c>
      <c r="F342" s="15">
        <f t="shared" si="47"/>
        <v>21.44</v>
      </c>
      <c r="G342" s="18">
        <f t="shared" si="43"/>
        <v>14.520000000000005</v>
      </c>
      <c r="H342">
        <f t="shared" si="41"/>
        <v>3.3000000000000003</v>
      </c>
      <c r="I342">
        <f t="shared" si="44"/>
        <v>-3.079057558509906</v>
      </c>
      <c r="J342">
        <f t="shared" si="42"/>
        <v>-3.079057558509906</v>
      </c>
      <c r="L342">
        <f t="shared" si="48"/>
        <v>-3.0799999999999934</v>
      </c>
      <c r="M342">
        <f t="shared" si="45"/>
        <v>0</v>
      </c>
      <c r="N342">
        <f t="shared" si="46"/>
        <v>0</v>
      </c>
    </row>
    <row r="343" spans="5:14" x14ac:dyDescent="0.3">
      <c r="E343" s="15">
        <v>21.4502558794774</v>
      </c>
      <c r="F343" s="15">
        <f t="shared" si="47"/>
        <v>21.45</v>
      </c>
      <c r="G343" s="18">
        <f t="shared" si="43"/>
        <v>14.574999999999994</v>
      </c>
      <c r="H343">
        <f t="shared" si="41"/>
        <v>3.3000000000000003</v>
      </c>
      <c r="I343">
        <f t="shared" si="44"/>
        <v>-3.0235926628743024</v>
      </c>
      <c r="J343">
        <f t="shared" si="42"/>
        <v>-3.0235926628743024</v>
      </c>
      <c r="L343">
        <f t="shared" si="48"/>
        <v>-3.0250000000000044</v>
      </c>
      <c r="M343">
        <f t="shared" si="45"/>
        <v>0</v>
      </c>
      <c r="N343">
        <f t="shared" si="46"/>
        <v>0</v>
      </c>
    </row>
    <row r="344" spans="5:14" x14ac:dyDescent="0.3">
      <c r="E344" s="15">
        <v>21.4603404059566</v>
      </c>
      <c r="F344" s="15">
        <f t="shared" si="47"/>
        <v>21.46</v>
      </c>
      <c r="G344" s="18">
        <f t="shared" si="43"/>
        <v>14.630000000000003</v>
      </c>
      <c r="H344">
        <f t="shared" si="41"/>
        <v>3.3000000000000003</v>
      </c>
      <c r="I344">
        <f t="shared" si="44"/>
        <v>-2.9681277672386988</v>
      </c>
      <c r="J344">
        <f t="shared" si="42"/>
        <v>-2.9681277672386988</v>
      </c>
      <c r="L344">
        <f t="shared" si="48"/>
        <v>-2.9699999999999958</v>
      </c>
      <c r="M344">
        <f t="shared" si="45"/>
        <v>0</v>
      </c>
      <c r="N344">
        <f t="shared" si="46"/>
        <v>0</v>
      </c>
    </row>
    <row r="345" spans="5:14" x14ac:dyDescent="0.3">
      <c r="E345" s="15">
        <v>21.470424932435801</v>
      </c>
      <c r="F345" s="15">
        <f t="shared" si="47"/>
        <v>21.47</v>
      </c>
      <c r="G345" s="18">
        <f t="shared" si="43"/>
        <v>14.684999999999993</v>
      </c>
      <c r="H345">
        <f t="shared" si="41"/>
        <v>3.3000000000000003</v>
      </c>
      <c r="I345">
        <f t="shared" si="44"/>
        <v>-2.9126628716030951</v>
      </c>
      <c r="J345">
        <f t="shared" si="42"/>
        <v>-2.9126628716030951</v>
      </c>
      <c r="L345">
        <f t="shared" si="48"/>
        <v>-2.9150000000000067</v>
      </c>
      <c r="M345">
        <f t="shared" si="45"/>
        <v>0</v>
      </c>
      <c r="N345">
        <f t="shared" si="46"/>
        <v>0</v>
      </c>
    </row>
    <row r="346" spans="5:14" x14ac:dyDescent="0.3">
      <c r="E346" s="15">
        <v>21.480509458915101</v>
      </c>
      <c r="F346" s="15">
        <f t="shared" si="47"/>
        <v>21.48</v>
      </c>
      <c r="G346" s="18">
        <f t="shared" si="43"/>
        <v>14.740000000000002</v>
      </c>
      <c r="H346">
        <f t="shared" si="41"/>
        <v>3.3000000000000003</v>
      </c>
      <c r="I346">
        <f t="shared" si="44"/>
        <v>-2.8571979759669444</v>
      </c>
      <c r="J346">
        <f t="shared" si="42"/>
        <v>-2.8571979759669444</v>
      </c>
      <c r="L346">
        <f t="shared" si="48"/>
        <v>-2.8599999999999981</v>
      </c>
      <c r="M346">
        <f t="shared" si="45"/>
        <v>0</v>
      </c>
      <c r="N346">
        <f t="shared" si="46"/>
        <v>0</v>
      </c>
    </row>
    <row r="347" spans="5:14" x14ac:dyDescent="0.3">
      <c r="E347" s="15">
        <v>21.490593985394302</v>
      </c>
      <c r="F347" s="15">
        <f t="shared" si="47"/>
        <v>21.49</v>
      </c>
      <c r="G347" s="18">
        <f t="shared" si="43"/>
        <v>14.794999999999989</v>
      </c>
      <c r="H347">
        <f t="shared" si="41"/>
        <v>3.3000000000000003</v>
      </c>
      <c r="I347">
        <f t="shared" si="44"/>
        <v>-2.8017330803313407</v>
      </c>
      <c r="J347">
        <f t="shared" si="42"/>
        <v>-2.8017330803313407</v>
      </c>
      <c r="L347">
        <f t="shared" si="48"/>
        <v>-2.805000000000009</v>
      </c>
      <c r="M347">
        <f t="shared" si="45"/>
        <v>0</v>
      </c>
      <c r="N347">
        <f t="shared" si="46"/>
        <v>0</v>
      </c>
    </row>
    <row r="348" spans="5:14" x14ac:dyDescent="0.3">
      <c r="E348" s="15">
        <v>21.500678511873499</v>
      </c>
      <c r="F348" s="15">
        <f t="shared" si="47"/>
        <v>21.5</v>
      </c>
      <c r="G348" s="18">
        <f t="shared" si="43"/>
        <v>14.849999999999998</v>
      </c>
      <c r="H348">
        <f t="shared" si="41"/>
        <v>3.3000000000000003</v>
      </c>
      <c r="I348">
        <f t="shared" si="44"/>
        <v>-2.7462681846957562</v>
      </c>
      <c r="J348">
        <f t="shared" si="42"/>
        <v>-2.7462681846957562</v>
      </c>
      <c r="L348">
        <f t="shared" si="48"/>
        <v>-2.7500000000000004</v>
      </c>
      <c r="M348">
        <f t="shared" si="45"/>
        <v>0</v>
      </c>
      <c r="N348">
        <f t="shared" si="46"/>
        <v>0</v>
      </c>
    </row>
    <row r="349" spans="5:14" x14ac:dyDescent="0.3">
      <c r="E349" s="15">
        <v>21.5107630383527</v>
      </c>
      <c r="F349" s="15">
        <f t="shared" si="47"/>
        <v>21.51</v>
      </c>
      <c r="G349" s="18">
        <f t="shared" si="43"/>
        <v>14.905000000000006</v>
      </c>
      <c r="H349">
        <f t="shared" si="41"/>
        <v>3.3000000000000003</v>
      </c>
      <c r="I349">
        <f t="shared" si="44"/>
        <v>-2.690803289060153</v>
      </c>
      <c r="J349">
        <f t="shared" si="42"/>
        <v>-2.690803289060153</v>
      </c>
      <c r="L349">
        <f t="shared" si="48"/>
        <v>-2.6949999999999918</v>
      </c>
      <c r="M349">
        <f t="shared" si="45"/>
        <v>0</v>
      </c>
      <c r="N349">
        <f t="shared" si="46"/>
        <v>0</v>
      </c>
    </row>
    <row r="350" spans="5:14" x14ac:dyDescent="0.3">
      <c r="E350" s="15">
        <v>21.5208475648319</v>
      </c>
      <c r="F350" s="15">
        <f t="shared" si="47"/>
        <v>21.52</v>
      </c>
      <c r="G350" s="18">
        <f t="shared" si="43"/>
        <v>14.959999999999996</v>
      </c>
      <c r="H350">
        <f t="shared" si="41"/>
        <v>3.3000000000000003</v>
      </c>
      <c r="I350">
        <f t="shared" si="44"/>
        <v>-2.6353383934245493</v>
      </c>
      <c r="J350">
        <f t="shared" si="42"/>
        <v>-2.6353383934245493</v>
      </c>
      <c r="L350">
        <f t="shared" si="48"/>
        <v>-2.6400000000000023</v>
      </c>
      <c r="M350">
        <f t="shared" si="45"/>
        <v>0</v>
      </c>
      <c r="N350">
        <f t="shared" si="46"/>
        <v>0</v>
      </c>
    </row>
    <row r="351" spans="5:14" x14ac:dyDescent="0.3">
      <c r="E351" s="15">
        <v>21.530932091311101</v>
      </c>
      <c r="F351" s="15">
        <f t="shared" si="47"/>
        <v>21.53</v>
      </c>
      <c r="G351" s="18">
        <f t="shared" si="43"/>
        <v>15.015000000000004</v>
      </c>
      <c r="H351">
        <f t="shared" si="41"/>
        <v>3.3000000000000003</v>
      </c>
      <c r="I351">
        <f t="shared" si="44"/>
        <v>-2.5798734977889453</v>
      </c>
      <c r="J351">
        <f t="shared" si="42"/>
        <v>-2.5798734977889453</v>
      </c>
      <c r="L351">
        <f t="shared" si="48"/>
        <v>-2.5849999999999937</v>
      </c>
      <c r="M351">
        <f t="shared" si="45"/>
        <v>0</v>
      </c>
      <c r="N351">
        <f t="shared" si="46"/>
        <v>0</v>
      </c>
    </row>
    <row r="352" spans="5:14" x14ac:dyDescent="0.3">
      <c r="E352" s="15">
        <v>21.541016617790302</v>
      </c>
      <c r="F352" s="15">
        <f t="shared" si="47"/>
        <v>21.54</v>
      </c>
      <c r="G352" s="18">
        <f t="shared" si="43"/>
        <v>15.069999999999995</v>
      </c>
      <c r="H352">
        <f t="shared" si="41"/>
        <v>3.3000000000000003</v>
      </c>
      <c r="I352">
        <f t="shared" si="44"/>
        <v>-2.5244086021533421</v>
      </c>
      <c r="J352">
        <f t="shared" si="42"/>
        <v>-2.5244086021533421</v>
      </c>
      <c r="L352">
        <f t="shared" si="48"/>
        <v>-2.5300000000000051</v>
      </c>
      <c r="M352">
        <f t="shared" si="45"/>
        <v>0</v>
      </c>
      <c r="N352">
        <f t="shared" si="46"/>
        <v>0</v>
      </c>
    </row>
    <row r="353" spans="5:14" x14ac:dyDescent="0.3">
      <c r="E353" s="15">
        <v>21.551101144269499</v>
      </c>
      <c r="F353" s="15">
        <f t="shared" si="47"/>
        <v>21.55</v>
      </c>
      <c r="G353" s="18">
        <f t="shared" si="43"/>
        <v>15.125000000000004</v>
      </c>
      <c r="H353">
        <f t="shared" si="41"/>
        <v>3.3000000000000003</v>
      </c>
      <c r="I353">
        <f t="shared" si="44"/>
        <v>-2.4689437065177575</v>
      </c>
      <c r="J353">
        <f t="shared" si="42"/>
        <v>-2.4689437065177575</v>
      </c>
      <c r="L353">
        <f t="shared" si="48"/>
        <v>-2.4749999999999965</v>
      </c>
      <c r="M353">
        <f t="shared" si="45"/>
        <v>0</v>
      </c>
      <c r="N353">
        <f t="shared" si="46"/>
        <v>0</v>
      </c>
    </row>
    <row r="354" spans="5:14" x14ac:dyDescent="0.3">
      <c r="E354" s="15">
        <v>21.561185670748699</v>
      </c>
      <c r="F354" s="15">
        <f t="shared" si="47"/>
        <v>21.56</v>
      </c>
      <c r="G354" s="18">
        <f t="shared" si="43"/>
        <v>15.179999999999991</v>
      </c>
      <c r="H354">
        <f t="shared" si="41"/>
        <v>3.3000000000000003</v>
      </c>
      <c r="I354">
        <f t="shared" si="44"/>
        <v>-2.4134788108821543</v>
      </c>
      <c r="J354">
        <f t="shared" si="42"/>
        <v>-2.4134788108821543</v>
      </c>
      <c r="L354">
        <f t="shared" si="48"/>
        <v>-2.4200000000000075</v>
      </c>
      <c r="M354">
        <f t="shared" si="45"/>
        <v>0</v>
      </c>
      <c r="N354">
        <f t="shared" si="46"/>
        <v>0</v>
      </c>
    </row>
    <row r="355" spans="5:14" x14ac:dyDescent="0.3">
      <c r="E355" s="15">
        <v>21.571270197227999</v>
      </c>
      <c r="F355" s="15">
        <f t="shared" si="47"/>
        <v>21.57</v>
      </c>
      <c r="G355" s="18">
        <f t="shared" si="43"/>
        <v>15.234999999999999</v>
      </c>
      <c r="H355">
        <f t="shared" si="41"/>
        <v>3.3000000000000003</v>
      </c>
      <c r="I355">
        <f t="shared" si="44"/>
        <v>-2.3580139152460036</v>
      </c>
      <c r="J355">
        <f t="shared" si="42"/>
        <v>-2.3580139152460036</v>
      </c>
      <c r="L355">
        <f t="shared" si="48"/>
        <v>-2.3649999999999989</v>
      </c>
      <c r="M355">
        <f t="shared" si="45"/>
        <v>0</v>
      </c>
      <c r="N355">
        <f t="shared" si="46"/>
        <v>0</v>
      </c>
    </row>
    <row r="356" spans="5:14" x14ac:dyDescent="0.3">
      <c r="E356" s="15">
        <v>21.5813547237072</v>
      </c>
      <c r="F356" s="15">
        <f t="shared" si="47"/>
        <v>21.58</v>
      </c>
      <c r="G356" s="18">
        <f t="shared" si="43"/>
        <v>15.289999999999988</v>
      </c>
      <c r="H356">
        <f t="shared" si="41"/>
        <v>3.3000000000000003</v>
      </c>
      <c r="I356">
        <f t="shared" si="44"/>
        <v>-2.3025490196103999</v>
      </c>
      <c r="J356">
        <f t="shared" si="42"/>
        <v>-2.3025490196103999</v>
      </c>
      <c r="L356">
        <f t="shared" si="48"/>
        <v>-2.3100000000000094</v>
      </c>
      <c r="M356">
        <f t="shared" si="45"/>
        <v>0</v>
      </c>
      <c r="N356">
        <f t="shared" si="46"/>
        <v>0</v>
      </c>
    </row>
    <row r="357" spans="5:14" x14ac:dyDescent="0.3">
      <c r="E357" s="15">
        <v>21.591439250186401</v>
      </c>
      <c r="F357" s="15">
        <f t="shared" si="47"/>
        <v>21.59</v>
      </c>
      <c r="G357" s="18">
        <f t="shared" si="43"/>
        <v>15.344999999999997</v>
      </c>
      <c r="H357">
        <f t="shared" si="41"/>
        <v>3.3000000000000003</v>
      </c>
      <c r="I357">
        <f t="shared" si="44"/>
        <v>-2.2470841239747958</v>
      </c>
      <c r="J357">
        <f t="shared" si="42"/>
        <v>-2.2470841239747958</v>
      </c>
      <c r="L357">
        <f t="shared" si="48"/>
        <v>-2.2550000000000008</v>
      </c>
      <c r="M357">
        <f t="shared" si="45"/>
        <v>0</v>
      </c>
      <c r="N357">
        <f t="shared" si="46"/>
        <v>0</v>
      </c>
    </row>
    <row r="358" spans="5:14" x14ac:dyDescent="0.3">
      <c r="E358" s="15">
        <v>21.601523776665601</v>
      </c>
      <c r="F358" s="15">
        <f t="shared" si="47"/>
        <v>21.6</v>
      </c>
      <c r="G358" s="18">
        <f t="shared" si="43"/>
        <v>15.400000000000006</v>
      </c>
      <c r="H358">
        <f t="shared" si="41"/>
        <v>3.3000000000000003</v>
      </c>
      <c r="I358">
        <f t="shared" si="44"/>
        <v>-2.1916192283391926</v>
      </c>
      <c r="J358">
        <f t="shared" si="42"/>
        <v>-2.1916192283391926</v>
      </c>
      <c r="L358">
        <f t="shared" si="48"/>
        <v>-2.1999999999999922</v>
      </c>
      <c r="M358">
        <f t="shared" si="45"/>
        <v>0</v>
      </c>
      <c r="N358">
        <f t="shared" si="46"/>
        <v>0</v>
      </c>
    </row>
    <row r="359" spans="5:14" x14ac:dyDescent="0.3">
      <c r="E359" s="15">
        <v>21.611608303144799</v>
      </c>
      <c r="F359" s="15">
        <f t="shared" si="47"/>
        <v>21.61</v>
      </c>
      <c r="G359" s="18">
        <f t="shared" si="43"/>
        <v>15.454999999999997</v>
      </c>
      <c r="H359">
        <f t="shared" si="41"/>
        <v>3.3000000000000003</v>
      </c>
      <c r="I359">
        <f t="shared" si="44"/>
        <v>-2.1361543327036081</v>
      </c>
      <c r="J359">
        <f t="shared" si="42"/>
        <v>-2.1361543327036081</v>
      </c>
      <c r="L359">
        <f t="shared" si="48"/>
        <v>-2.1450000000000036</v>
      </c>
      <c r="M359">
        <f t="shared" si="45"/>
        <v>0</v>
      </c>
      <c r="N359">
        <f t="shared" si="46"/>
        <v>0</v>
      </c>
    </row>
    <row r="360" spans="5:14" x14ac:dyDescent="0.3">
      <c r="E360" s="15">
        <v>21.621692829623999</v>
      </c>
      <c r="F360" s="15">
        <f t="shared" si="47"/>
        <v>21.62</v>
      </c>
      <c r="G360" s="18">
        <f t="shared" si="43"/>
        <v>15.510000000000005</v>
      </c>
      <c r="H360">
        <f t="shared" si="41"/>
        <v>3.3000000000000003</v>
      </c>
      <c r="I360">
        <f t="shared" si="44"/>
        <v>-2.0806894370680049</v>
      </c>
      <c r="J360">
        <f t="shared" si="42"/>
        <v>-2.0806894370680049</v>
      </c>
      <c r="L360">
        <f t="shared" si="48"/>
        <v>-2.089999999999995</v>
      </c>
      <c r="M360">
        <f t="shared" si="45"/>
        <v>0</v>
      </c>
      <c r="N360">
        <f t="shared" si="46"/>
        <v>0</v>
      </c>
    </row>
    <row r="361" spans="5:14" x14ac:dyDescent="0.3">
      <c r="E361" s="15">
        <v>21.6317773561032</v>
      </c>
      <c r="F361" s="15">
        <f t="shared" si="47"/>
        <v>21.63</v>
      </c>
      <c r="G361" s="18">
        <f t="shared" si="43"/>
        <v>15.564999999999992</v>
      </c>
      <c r="H361">
        <f t="shared" si="41"/>
        <v>3.3000000000000003</v>
      </c>
      <c r="I361">
        <f t="shared" si="44"/>
        <v>-2.0252245414324013</v>
      </c>
      <c r="J361">
        <f t="shared" si="42"/>
        <v>-2.0252245414324013</v>
      </c>
      <c r="L361">
        <f t="shared" si="48"/>
        <v>-2.0350000000000059</v>
      </c>
      <c r="M361">
        <f t="shared" si="45"/>
        <v>0</v>
      </c>
      <c r="N361">
        <f t="shared" si="46"/>
        <v>0</v>
      </c>
    </row>
    <row r="362" spans="5:14" x14ac:dyDescent="0.3">
      <c r="E362" s="15">
        <v>21.641861882582401</v>
      </c>
      <c r="F362" s="15">
        <f t="shared" si="47"/>
        <v>21.64</v>
      </c>
      <c r="G362" s="18">
        <f t="shared" si="43"/>
        <v>15.620000000000001</v>
      </c>
      <c r="H362">
        <f t="shared" si="41"/>
        <v>3.3000000000000003</v>
      </c>
      <c r="I362">
        <f t="shared" si="44"/>
        <v>-1.9697596457967974</v>
      </c>
      <c r="J362">
        <f t="shared" si="42"/>
        <v>-1.9697596457967974</v>
      </c>
      <c r="L362">
        <f t="shared" si="48"/>
        <v>-1.9799999999999971</v>
      </c>
      <c r="M362">
        <f t="shared" si="45"/>
        <v>0</v>
      </c>
      <c r="N362">
        <f t="shared" si="46"/>
        <v>0</v>
      </c>
    </row>
    <row r="363" spans="5:14" x14ac:dyDescent="0.3">
      <c r="E363" s="15">
        <v>21.651946409061601</v>
      </c>
      <c r="F363" s="15">
        <f t="shared" si="47"/>
        <v>21.65</v>
      </c>
      <c r="G363" s="18">
        <f t="shared" si="43"/>
        <v>15.67499999999999</v>
      </c>
      <c r="H363">
        <f t="shared" si="41"/>
        <v>3.3000000000000003</v>
      </c>
      <c r="I363">
        <f t="shared" si="44"/>
        <v>-1.914294750161194</v>
      </c>
      <c r="J363">
        <f t="shared" si="42"/>
        <v>-1.914294750161194</v>
      </c>
      <c r="L363">
        <f t="shared" si="48"/>
        <v>-1.925000000000008</v>
      </c>
      <c r="M363">
        <f t="shared" si="45"/>
        <v>0</v>
      </c>
      <c r="N363">
        <f t="shared" si="46"/>
        <v>0</v>
      </c>
    </row>
    <row r="364" spans="5:14" x14ac:dyDescent="0.3">
      <c r="E364" s="15">
        <v>21.662030935540901</v>
      </c>
      <c r="F364" s="15">
        <f t="shared" si="47"/>
        <v>21.66</v>
      </c>
      <c r="G364" s="18">
        <f t="shared" si="43"/>
        <v>15.729999999999999</v>
      </c>
      <c r="H364">
        <f t="shared" si="41"/>
        <v>3.3000000000000003</v>
      </c>
      <c r="I364">
        <f t="shared" si="44"/>
        <v>-1.8588298545250432</v>
      </c>
      <c r="J364">
        <f t="shared" si="42"/>
        <v>-1.8588298545250432</v>
      </c>
      <c r="L364">
        <f t="shared" si="48"/>
        <v>-1.8699999999999994</v>
      </c>
      <c r="M364">
        <f t="shared" si="45"/>
        <v>0</v>
      </c>
      <c r="N364">
        <f t="shared" si="46"/>
        <v>0</v>
      </c>
    </row>
    <row r="365" spans="5:14" x14ac:dyDescent="0.3">
      <c r="E365" s="15">
        <v>21.672115462020098</v>
      </c>
      <c r="F365" s="15">
        <f t="shared" si="47"/>
        <v>21.67</v>
      </c>
      <c r="G365" s="18">
        <f t="shared" si="43"/>
        <v>15.785000000000007</v>
      </c>
      <c r="H365">
        <f t="shared" si="41"/>
        <v>3.3000000000000003</v>
      </c>
      <c r="I365">
        <f t="shared" si="44"/>
        <v>-1.8033649588894589</v>
      </c>
      <c r="J365">
        <f t="shared" si="42"/>
        <v>-1.8033649588894589</v>
      </c>
      <c r="L365">
        <f t="shared" si="48"/>
        <v>-1.8149999999999908</v>
      </c>
      <c r="M365">
        <f t="shared" si="45"/>
        <v>0</v>
      </c>
      <c r="N365">
        <f t="shared" si="46"/>
        <v>0</v>
      </c>
    </row>
    <row r="366" spans="5:14" x14ac:dyDescent="0.3">
      <c r="E366" s="15">
        <v>21.682199988499299</v>
      </c>
      <c r="F366" s="15">
        <f t="shared" si="47"/>
        <v>21.68</v>
      </c>
      <c r="G366" s="18">
        <f t="shared" si="43"/>
        <v>15.839999999999998</v>
      </c>
      <c r="H366">
        <f t="shared" si="41"/>
        <v>3.3000000000000003</v>
      </c>
      <c r="I366">
        <f t="shared" si="44"/>
        <v>-1.7479000632538555</v>
      </c>
      <c r="J366">
        <f t="shared" si="42"/>
        <v>-1.7479000632538555</v>
      </c>
      <c r="L366">
        <f t="shared" si="48"/>
        <v>-1.760000000000002</v>
      </c>
      <c r="M366">
        <f t="shared" si="45"/>
        <v>0</v>
      </c>
      <c r="N366">
        <f t="shared" si="46"/>
        <v>0</v>
      </c>
    </row>
    <row r="367" spans="5:14" x14ac:dyDescent="0.3">
      <c r="E367" s="15">
        <v>21.6922845149785</v>
      </c>
      <c r="F367" s="15">
        <f t="shared" si="47"/>
        <v>21.69</v>
      </c>
      <c r="G367" s="18">
        <f t="shared" si="43"/>
        <v>15.895000000000007</v>
      </c>
      <c r="H367">
        <f t="shared" si="41"/>
        <v>3.3000000000000003</v>
      </c>
      <c r="I367">
        <f t="shared" si="44"/>
        <v>-1.6924351676182516</v>
      </c>
      <c r="J367">
        <f t="shared" si="42"/>
        <v>-1.6924351676182516</v>
      </c>
      <c r="L367">
        <f t="shared" si="48"/>
        <v>-1.7049999999999934</v>
      </c>
      <c r="M367">
        <f t="shared" si="45"/>
        <v>0</v>
      </c>
      <c r="N367">
        <f t="shared" si="46"/>
        <v>0</v>
      </c>
    </row>
    <row r="368" spans="5:14" x14ac:dyDescent="0.3">
      <c r="E368" s="15">
        <v>21.7023690414577</v>
      </c>
      <c r="F368" s="15">
        <f t="shared" si="47"/>
        <v>21.7</v>
      </c>
      <c r="G368" s="18">
        <f t="shared" si="43"/>
        <v>15.949999999999994</v>
      </c>
      <c r="H368">
        <f t="shared" si="41"/>
        <v>3.3000000000000003</v>
      </c>
      <c r="I368">
        <f t="shared" si="44"/>
        <v>-1.636970271982648</v>
      </c>
      <c r="J368">
        <f t="shared" si="42"/>
        <v>-1.636970271982648</v>
      </c>
      <c r="L368">
        <f t="shared" si="48"/>
        <v>-1.6500000000000041</v>
      </c>
      <c r="M368">
        <f t="shared" si="45"/>
        <v>0</v>
      </c>
      <c r="N368">
        <f t="shared" si="46"/>
        <v>0</v>
      </c>
    </row>
    <row r="369" spans="5:14" x14ac:dyDescent="0.3">
      <c r="E369" s="15">
        <v>21.712453567936901</v>
      </c>
      <c r="F369" s="15">
        <f t="shared" si="47"/>
        <v>21.71</v>
      </c>
      <c r="G369" s="18">
        <f t="shared" si="43"/>
        <v>16.005000000000003</v>
      </c>
      <c r="H369">
        <f t="shared" si="41"/>
        <v>3.3000000000000003</v>
      </c>
      <c r="I369">
        <f t="shared" si="44"/>
        <v>-1.5815053763470444</v>
      </c>
      <c r="J369">
        <f t="shared" si="42"/>
        <v>-1.5815053763470444</v>
      </c>
      <c r="L369">
        <f t="shared" si="48"/>
        <v>-1.5949999999999955</v>
      </c>
      <c r="M369">
        <f t="shared" si="45"/>
        <v>0</v>
      </c>
      <c r="N369">
        <f t="shared" si="46"/>
        <v>0</v>
      </c>
    </row>
    <row r="370" spans="5:14" x14ac:dyDescent="0.3">
      <c r="E370" s="15">
        <v>21.722538094416102</v>
      </c>
      <c r="F370" s="15">
        <f t="shared" si="47"/>
        <v>21.72</v>
      </c>
      <c r="G370" s="18">
        <f t="shared" si="43"/>
        <v>16.059999999999992</v>
      </c>
      <c r="H370">
        <f t="shared" si="41"/>
        <v>3.3000000000000003</v>
      </c>
      <c r="I370">
        <f t="shared" si="44"/>
        <v>-1.5260404807114407</v>
      </c>
      <c r="J370">
        <f t="shared" si="42"/>
        <v>-1.5260404807114407</v>
      </c>
      <c r="L370">
        <f t="shared" si="48"/>
        <v>-1.5400000000000065</v>
      </c>
      <c r="M370">
        <f t="shared" si="45"/>
        <v>0</v>
      </c>
      <c r="N370">
        <f t="shared" si="46"/>
        <v>0</v>
      </c>
    </row>
    <row r="371" spans="5:14" x14ac:dyDescent="0.3">
      <c r="E371" s="15">
        <v>21.732622620895299</v>
      </c>
      <c r="F371" s="15">
        <f t="shared" si="47"/>
        <v>21.73</v>
      </c>
      <c r="G371" s="18">
        <f t="shared" si="43"/>
        <v>16.114999999999998</v>
      </c>
      <c r="H371">
        <f t="shared" si="41"/>
        <v>3.3000000000000003</v>
      </c>
      <c r="I371">
        <f t="shared" si="44"/>
        <v>-1.4705755850758566</v>
      </c>
      <c r="J371">
        <f t="shared" si="42"/>
        <v>-1.4705755850758566</v>
      </c>
      <c r="L371">
        <f t="shared" si="48"/>
        <v>-1.4849999999999979</v>
      </c>
      <c r="M371">
        <f t="shared" si="45"/>
        <v>0</v>
      </c>
      <c r="N371">
        <f t="shared" si="46"/>
        <v>0</v>
      </c>
    </row>
    <row r="372" spans="5:14" x14ac:dyDescent="0.3">
      <c r="E372" s="15">
        <v>21.742707147374599</v>
      </c>
      <c r="F372" s="15">
        <f t="shared" si="47"/>
        <v>21.74</v>
      </c>
      <c r="G372" s="18">
        <f t="shared" si="43"/>
        <v>16.169999999999991</v>
      </c>
      <c r="H372">
        <f t="shared" si="41"/>
        <v>3.3000000000000003</v>
      </c>
      <c r="I372">
        <f t="shared" si="44"/>
        <v>-1.4151106894397059</v>
      </c>
      <c r="J372">
        <f t="shared" si="42"/>
        <v>-1.4151106894397059</v>
      </c>
      <c r="L372">
        <f t="shared" si="48"/>
        <v>-1.4300000000000088</v>
      </c>
      <c r="M372">
        <f t="shared" si="45"/>
        <v>0</v>
      </c>
      <c r="N372">
        <f t="shared" si="46"/>
        <v>0</v>
      </c>
    </row>
    <row r="373" spans="5:14" x14ac:dyDescent="0.3">
      <c r="E373" s="15">
        <v>21.7527916738538</v>
      </c>
      <c r="F373" s="15">
        <f t="shared" si="47"/>
        <v>21.75</v>
      </c>
      <c r="G373" s="18">
        <f t="shared" si="43"/>
        <v>16.224999999999998</v>
      </c>
      <c r="H373">
        <f t="shared" si="41"/>
        <v>3.3000000000000003</v>
      </c>
      <c r="I373">
        <f t="shared" si="44"/>
        <v>-1.3596457938041022</v>
      </c>
      <c r="J373">
        <f t="shared" si="42"/>
        <v>-1.3596457938041022</v>
      </c>
      <c r="L373">
        <f t="shared" si="48"/>
        <v>-1.3750000000000002</v>
      </c>
      <c r="M373">
        <f t="shared" si="45"/>
        <v>0</v>
      </c>
      <c r="N373">
        <f t="shared" si="46"/>
        <v>0</v>
      </c>
    </row>
    <row r="374" spans="5:14" x14ac:dyDescent="0.3">
      <c r="E374" s="15">
        <v>21.762876200333</v>
      </c>
      <c r="F374" s="15">
        <f t="shared" si="47"/>
        <v>21.76</v>
      </c>
      <c r="G374" s="18">
        <f t="shared" si="43"/>
        <v>16.280000000000008</v>
      </c>
      <c r="H374">
        <f t="shared" ref="H374" si="49">H375</f>
        <v>3.3000000000000003</v>
      </c>
      <c r="I374">
        <f t="shared" si="44"/>
        <v>-1.3041808981684984</v>
      </c>
      <c r="J374">
        <f t="shared" si="42"/>
        <v>-1.3041808981684984</v>
      </c>
      <c r="L374">
        <f t="shared" si="48"/>
        <v>-1.3199999999999916</v>
      </c>
      <c r="M374">
        <f t="shared" si="45"/>
        <v>0</v>
      </c>
      <c r="N374">
        <f t="shared" si="46"/>
        <v>0</v>
      </c>
    </row>
    <row r="375" spans="5:14" x14ac:dyDescent="0.3">
      <c r="E375" s="15">
        <v>21.772960726812201</v>
      </c>
      <c r="F375" s="15">
        <f t="shared" si="47"/>
        <v>21.77</v>
      </c>
      <c r="G375" s="18">
        <f t="shared" si="43"/>
        <v>16.334999999999997</v>
      </c>
      <c r="H375">
        <f t="shared" ref="H375:H403" si="50">IF(G375&gt;=$C$13,$C$13,G375)</f>
        <v>3.3000000000000003</v>
      </c>
      <c r="I375">
        <f t="shared" si="44"/>
        <v>-1.2487160025328949</v>
      </c>
      <c r="J375">
        <f t="shared" si="42"/>
        <v>-1.2487160025328949</v>
      </c>
      <c r="L375">
        <f t="shared" si="48"/>
        <v>-1.2650000000000026</v>
      </c>
      <c r="M375">
        <f t="shared" si="45"/>
        <v>0</v>
      </c>
      <c r="N375">
        <f t="shared" si="46"/>
        <v>0</v>
      </c>
    </row>
    <row r="376" spans="5:14" x14ac:dyDescent="0.3">
      <c r="E376" s="15">
        <v>21.783045253291402</v>
      </c>
      <c r="F376" s="15">
        <f t="shared" si="47"/>
        <v>21.78</v>
      </c>
      <c r="G376" s="18">
        <f t="shared" si="43"/>
        <v>16.390000000000004</v>
      </c>
      <c r="H376">
        <f t="shared" si="50"/>
        <v>3.3000000000000003</v>
      </c>
      <c r="I376">
        <f t="shared" si="44"/>
        <v>-1.1932511068972913</v>
      </c>
      <c r="J376">
        <f t="shared" si="42"/>
        <v>-1.1932511068972913</v>
      </c>
      <c r="L376">
        <f t="shared" si="48"/>
        <v>-1.209999999999994</v>
      </c>
      <c r="M376">
        <f t="shared" si="45"/>
        <v>0</v>
      </c>
      <c r="N376">
        <f t="shared" si="46"/>
        <v>0</v>
      </c>
    </row>
    <row r="377" spans="5:14" x14ac:dyDescent="0.3">
      <c r="E377" s="15">
        <v>21.793129779770599</v>
      </c>
      <c r="F377" s="15">
        <f t="shared" si="47"/>
        <v>21.79</v>
      </c>
      <c r="G377" s="18">
        <f t="shared" si="43"/>
        <v>16.444999999999993</v>
      </c>
      <c r="H377">
        <f t="shared" si="50"/>
        <v>3.3000000000000003</v>
      </c>
      <c r="I377">
        <f t="shared" si="44"/>
        <v>-1.1377862112617072</v>
      </c>
      <c r="J377">
        <f t="shared" si="42"/>
        <v>-1.1377862112617072</v>
      </c>
      <c r="L377">
        <f t="shared" si="48"/>
        <v>-1.1550000000000047</v>
      </c>
      <c r="M377">
        <f t="shared" si="45"/>
        <v>0</v>
      </c>
      <c r="N377">
        <f t="shared" si="46"/>
        <v>0</v>
      </c>
    </row>
    <row r="378" spans="5:14" x14ac:dyDescent="0.3">
      <c r="E378" s="15">
        <v>21.803214306249799</v>
      </c>
      <c r="F378" s="15">
        <f t="shared" si="47"/>
        <v>21.8</v>
      </c>
      <c r="G378" s="18">
        <f t="shared" si="43"/>
        <v>16.5</v>
      </c>
      <c r="H378">
        <f t="shared" si="50"/>
        <v>3.3000000000000003</v>
      </c>
      <c r="I378">
        <f t="shared" si="44"/>
        <v>-1.0823213156261036</v>
      </c>
      <c r="J378">
        <f t="shared" si="42"/>
        <v>-1.0823213156261036</v>
      </c>
      <c r="L378">
        <f t="shared" si="48"/>
        <v>-1.0999999999999961</v>
      </c>
      <c r="M378">
        <f t="shared" si="45"/>
        <v>0</v>
      </c>
      <c r="N378">
        <f t="shared" si="46"/>
        <v>0</v>
      </c>
    </row>
    <row r="379" spans="5:14" x14ac:dyDescent="0.3">
      <c r="E379" s="15">
        <v>21.813298832729</v>
      </c>
      <c r="F379" s="15">
        <f t="shared" si="47"/>
        <v>21.81</v>
      </c>
      <c r="G379" s="18">
        <f t="shared" si="43"/>
        <v>16.554999999999993</v>
      </c>
      <c r="H379">
        <f t="shared" si="50"/>
        <v>3.3000000000000003</v>
      </c>
      <c r="I379">
        <f t="shared" si="44"/>
        <v>-1.0268564199904997</v>
      </c>
      <c r="J379">
        <f t="shared" si="42"/>
        <v>-1.0268564199904997</v>
      </c>
      <c r="L379">
        <f t="shared" si="48"/>
        <v>-1.0450000000000073</v>
      </c>
      <c r="M379">
        <f t="shared" si="45"/>
        <v>0</v>
      </c>
      <c r="N379">
        <f t="shared" si="46"/>
        <v>0</v>
      </c>
    </row>
    <row r="380" spans="5:14" x14ac:dyDescent="0.3">
      <c r="E380" s="15">
        <v>21.823383359208201</v>
      </c>
      <c r="F380" s="15">
        <f t="shared" si="47"/>
        <v>21.82</v>
      </c>
      <c r="G380" s="18">
        <f t="shared" si="43"/>
        <v>16.61</v>
      </c>
      <c r="H380">
        <f t="shared" si="50"/>
        <v>3.3000000000000003</v>
      </c>
      <c r="I380">
        <f t="shared" si="44"/>
        <v>-0.97139152435489617</v>
      </c>
      <c r="J380">
        <f t="shared" si="42"/>
        <v>-0.97139152435489617</v>
      </c>
      <c r="L380">
        <f t="shared" si="48"/>
        <v>-0.98999999999999855</v>
      </c>
      <c r="M380">
        <f t="shared" si="45"/>
        <v>0</v>
      </c>
      <c r="N380">
        <f t="shared" si="46"/>
        <v>0</v>
      </c>
    </row>
    <row r="381" spans="5:14" x14ac:dyDescent="0.3">
      <c r="E381" s="15">
        <v>21.833467885687501</v>
      </c>
      <c r="F381" s="15">
        <f t="shared" si="47"/>
        <v>21.83</v>
      </c>
      <c r="G381" s="18">
        <f t="shared" si="43"/>
        <v>16.664999999999988</v>
      </c>
      <c r="H381">
        <f t="shared" si="50"/>
        <v>3.3000000000000003</v>
      </c>
      <c r="I381">
        <f t="shared" si="44"/>
        <v>-0.91592662871874542</v>
      </c>
      <c r="J381">
        <f t="shared" si="42"/>
        <v>-0.91592662871874542</v>
      </c>
      <c r="L381">
        <f t="shared" si="48"/>
        <v>-0.9350000000000096</v>
      </c>
      <c r="M381">
        <f t="shared" si="45"/>
        <v>0</v>
      </c>
      <c r="N381">
        <f t="shared" si="46"/>
        <v>0</v>
      </c>
    </row>
    <row r="382" spans="5:14" x14ac:dyDescent="0.3">
      <c r="E382" s="15">
        <v>21.843552412166702</v>
      </c>
      <c r="F382" s="15">
        <f t="shared" si="47"/>
        <v>21.84</v>
      </c>
      <c r="G382" s="18">
        <f t="shared" si="43"/>
        <v>16.72</v>
      </c>
      <c r="H382">
        <f t="shared" si="50"/>
        <v>3.3000000000000003</v>
      </c>
      <c r="I382">
        <f t="shared" si="44"/>
        <v>-0.86046173308314189</v>
      </c>
      <c r="J382">
        <f t="shared" si="42"/>
        <v>-0.86046173308314189</v>
      </c>
      <c r="L382">
        <f t="shared" si="48"/>
        <v>-0.880000000000001</v>
      </c>
      <c r="M382">
        <f t="shared" si="45"/>
        <v>0</v>
      </c>
      <c r="N382">
        <f t="shared" si="46"/>
        <v>0</v>
      </c>
    </row>
    <row r="383" spans="5:14" x14ac:dyDescent="0.3">
      <c r="E383" s="15">
        <v>21.853636938645899</v>
      </c>
      <c r="F383" s="15">
        <f t="shared" si="47"/>
        <v>21.85</v>
      </c>
      <c r="G383" s="18">
        <f t="shared" si="43"/>
        <v>16.775000000000006</v>
      </c>
      <c r="H383">
        <f t="shared" si="50"/>
        <v>3.3000000000000003</v>
      </c>
      <c r="I383">
        <f t="shared" si="44"/>
        <v>-0.80499683744755768</v>
      </c>
      <c r="J383">
        <f t="shared" si="42"/>
        <v>-0.80499683744755768</v>
      </c>
      <c r="L383">
        <f t="shared" si="48"/>
        <v>-0.8249999999999923</v>
      </c>
      <c r="M383">
        <f t="shared" si="45"/>
        <v>0</v>
      </c>
      <c r="N383">
        <f t="shared" si="46"/>
        <v>0</v>
      </c>
    </row>
    <row r="384" spans="5:14" x14ac:dyDescent="0.3">
      <c r="E384" s="15">
        <v>21.863721465125099</v>
      </c>
      <c r="F384" s="15">
        <f t="shared" si="47"/>
        <v>21.86</v>
      </c>
      <c r="G384" s="18">
        <f t="shared" si="43"/>
        <v>16.829999999999995</v>
      </c>
      <c r="H384">
        <f t="shared" si="50"/>
        <v>3.3000000000000003</v>
      </c>
      <c r="I384">
        <f t="shared" si="44"/>
        <v>-0.74953194181195404</v>
      </c>
      <c r="J384">
        <f t="shared" si="42"/>
        <v>-0.74953194181195404</v>
      </c>
      <c r="L384">
        <f t="shared" si="48"/>
        <v>-0.77000000000000324</v>
      </c>
      <c r="M384">
        <f t="shared" si="45"/>
        <v>0</v>
      </c>
      <c r="N384">
        <f t="shared" si="46"/>
        <v>0</v>
      </c>
    </row>
    <row r="385" spans="5:14" x14ac:dyDescent="0.3">
      <c r="E385" s="15">
        <v>21.8738059916043</v>
      </c>
      <c r="F385" s="15">
        <f t="shared" si="47"/>
        <v>21.87</v>
      </c>
      <c r="G385" s="18">
        <f t="shared" si="43"/>
        <v>16.885000000000002</v>
      </c>
      <c r="H385">
        <f t="shared" si="50"/>
        <v>3.3000000000000003</v>
      </c>
      <c r="I385">
        <f t="shared" si="44"/>
        <v>-0.6940670461763504</v>
      </c>
      <c r="J385">
        <f t="shared" si="42"/>
        <v>-0.6940670461763504</v>
      </c>
      <c r="L385">
        <f t="shared" si="48"/>
        <v>-0.71499999999999464</v>
      </c>
      <c r="M385">
        <f t="shared" si="45"/>
        <v>0</v>
      </c>
      <c r="N385">
        <f t="shared" si="46"/>
        <v>0</v>
      </c>
    </row>
    <row r="386" spans="5:14" x14ac:dyDescent="0.3">
      <c r="E386" s="15">
        <v>21.883890518083501</v>
      </c>
      <c r="F386" s="15">
        <f t="shared" si="47"/>
        <v>21.88</v>
      </c>
      <c r="G386" s="18">
        <f t="shared" si="43"/>
        <v>16.939999999999994</v>
      </c>
      <c r="H386">
        <f t="shared" si="50"/>
        <v>3.3000000000000003</v>
      </c>
      <c r="I386">
        <f t="shared" si="44"/>
        <v>-0.63860215054074676</v>
      </c>
      <c r="J386">
        <f t="shared" ref="J386:J449" si="51">IF(I386&lt;=$C$14,$C$14,I386)</f>
        <v>-0.63860215054074676</v>
      </c>
      <c r="L386">
        <f t="shared" si="48"/>
        <v>-0.66000000000000558</v>
      </c>
      <c r="M386">
        <f t="shared" si="45"/>
        <v>0</v>
      </c>
      <c r="N386">
        <f t="shared" si="46"/>
        <v>0</v>
      </c>
    </row>
    <row r="387" spans="5:14" x14ac:dyDescent="0.3">
      <c r="E387" s="15">
        <v>21.893975044562701</v>
      </c>
      <c r="F387" s="15">
        <f t="shared" si="47"/>
        <v>21.89</v>
      </c>
      <c r="G387" s="18">
        <f t="shared" ref="G387:G450" si="52">-0.33*$B$2*(($B$7-F387)/$B$15)</f>
        <v>16.995000000000001</v>
      </c>
      <c r="H387">
        <f t="shared" si="50"/>
        <v>3.3000000000000003</v>
      </c>
      <c r="I387">
        <f t="shared" ref="I387:I450" si="53">0.33*$B$2*((E387-$B$9)/$B$15)</f>
        <v>-0.58313725490514312</v>
      </c>
      <c r="J387">
        <f t="shared" si="51"/>
        <v>-0.58313725490514312</v>
      </c>
      <c r="L387">
        <f t="shared" si="48"/>
        <v>-0.60499999999999698</v>
      </c>
      <c r="M387">
        <f t="shared" ref="M387:M403" si="54">$B$3/$B$2*H387</f>
        <v>0</v>
      </c>
      <c r="N387">
        <f t="shared" ref="N387:N403" si="55">$B$3/$B$2*J387</f>
        <v>0</v>
      </c>
    </row>
    <row r="388" spans="5:14" x14ac:dyDescent="0.3">
      <c r="E388" s="15">
        <v>21.904059571041898</v>
      </c>
      <c r="F388" s="15">
        <f t="shared" ref="F388:F403" si="56">ROUND(E388,2)</f>
        <v>21.9</v>
      </c>
      <c r="G388" s="18">
        <f t="shared" si="52"/>
        <v>17.04999999999999</v>
      </c>
      <c r="H388">
        <f t="shared" si="50"/>
        <v>3.3000000000000003</v>
      </c>
      <c r="I388">
        <f t="shared" si="53"/>
        <v>-0.52767235926955902</v>
      </c>
      <c r="J388">
        <f t="shared" si="51"/>
        <v>-0.52767235926955902</v>
      </c>
      <c r="L388">
        <f t="shared" si="48"/>
        <v>-0.55000000000000793</v>
      </c>
      <c r="M388">
        <f t="shared" si="54"/>
        <v>0</v>
      </c>
      <c r="N388">
        <f t="shared" si="55"/>
        <v>0</v>
      </c>
    </row>
    <row r="389" spans="5:14" x14ac:dyDescent="0.3">
      <c r="E389" s="15">
        <v>21.914144097521099</v>
      </c>
      <c r="F389" s="15">
        <f t="shared" si="56"/>
        <v>21.91</v>
      </c>
      <c r="G389" s="18">
        <f t="shared" si="52"/>
        <v>17.105</v>
      </c>
      <c r="H389">
        <f t="shared" si="50"/>
        <v>3.3000000000000003</v>
      </c>
      <c r="I389">
        <f t="shared" si="53"/>
        <v>-0.47220746363395533</v>
      </c>
      <c r="J389">
        <f t="shared" si="51"/>
        <v>-0.47220746363395533</v>
      </c>
      <c r="L389">
        <f t="shared" ref="L389:L452" si="57">-0.33*$B$2*(($B$9-F389)/$B$15)</f>
        <v>-0.49499999999999927</v>
      </c>
      <c r="M389">
        <f t="shared" si="54"/>
        <v>0</v>
      </c>
      <c r="N389">
        <f t="shared" si="55"/>
        <v>0</v>
      </c>
    </row>
    <row r="390" spans="5:14" x14ac:dyDescent="0.3">
      <c r="E390" s="15">
        <v>21.924228624000399</v>
      </c>
      <c r="F390" s="15">
        <f t="shared" si="56"/>
        <v>21.92</v>
      </c>
      <c r="G390" s="18">
        <f t="shared" si="52"/>
        <v>17.160000000000007</v>
      </c>
      <c r="H390">
        <f t="shared" si="50"/>
        <v>3.3000000000000003</v>
      </c>
      <c r="I390">
        <f t="shared" si="53"/>
        <v>-0.41674256799780457</v>
      </c>
      <c r="J390">
        <f t="shared" si="51"/>
        <v>-0.41674256799780457</v>
      </c>
      <c r="L390">
        <f t="shared" si="57"/>
        <v>-0.43999999999999068</v>
      </c>
      <c r="M390">
        <f t="shared" si="54"/>
        <v>0</v>
      </c>
      <c r="N390">
        <f t="shared" si="55"/>
        <v>0</v>
      </c>
    </row>
    <row r="391" spans="5:14" x14ac:dyDescent="0.3">
      <c r="E391" s="15">
        <v>21.9343131504796</v>
      </c>
      <c r="F391" s="15">
        <f t="shared" si="56"/>
        <v>21.93</v>
      </c>
      <c r="G391" s="18">
        <f t="shared" si="52"/>
        <v>17.214999999999996</v>
      </c>
      <c r="H391">
        <f t="shared" si="50"/>
        <v>3.3000000000000003</v>
      </c>
      <c r="I391">
        <f t="shared" si="53"/>
        <v>-0.36127767236220093</v>
      </c>
      <c r="J391">
        <f t="shared" si="51"/>
        <v>-0.36127767236220093</v>
      </c>
      <c r="L391">
        <f t="shared" si="57"/>
        <v>-0.38500000000000162</v>
      </c>
      <c r="M391">
        <f t="shared" si="54"/>
        <v>0</v>
      </c>
      <c r="N391">
        <f t="shared" si="55"/>
        <v>0</v>
      </c>
    </row>
    <row r="392" spans="5:14" x14ac:dyDescent="0.3">
      <c r="E392" s="15">
        <v>21.944397676958801</v>
      </c>
      <c r="F392" s="15">
        <f t="shared" si="56"/>
        <v>21.94</v>
      </c>
      <c r="G392" s="18">
        <f t="shared" si="52"/>
        <v>17.270000000000003</v>
      </c>
      <c r="H392">
        <f t="shared" si="50"/>
        <v>3.3000000000000003</v>
      </c>
      <c r="I392">
        <f t="shared" si="53"/>
        <v>-0.30581277672659729</v>
      </c>
      <c r="J392">
        <f t="shared" si="51"/>
        <v>-0.30581277672659729</v>
      </c>
      <c r="L392">
        <f t="shared" si="57"/>
        <v>-0.32999999999999297</v>
      </c>
      <c r="M392">
        <f t="shared" si="54"/>
        <v>0</v>
      </c>
      <c r="N392">
        <f t="shared" si="55"/>
        <v>0</v>
      </c>
    </row>
    <row r="393" spans="5:14" x14ac:dyDescent="0.3">
      <c r="E393" s="15">
        <v>21.954482203438001</v>
      </c>
      <c r="F393" s="15">
        <f t="shared" si="56"/>
        <v>21.95</v>
      </c>
      <c r="G393" s="18">
        <f t="shared" si="52"/>
        <v>17.324999999999996</v>
      </c>
      <c r="H393">
        <f t="shared" si="50"/>
        <v>3.3000000000000003</v>
      </c>
      <c r="I393">
        <f t="shared" si="53"/>
        <v>-0.25034788109099365</v>
      </c>
      <c r="J393">
        <f t="shared" si="51"/>
        <v>-0.25034788109099365</v>
      </c>
      <c r="L393">
        <f t="shared" si="57"/>
        <v>-0.27500000000000396</v>
      </c>
      <c r="M393">
        <f t="shared" si="54"/>
        <v>0</v>
      </c>
      <c r="N393">
        <f t="shared" si="55"/>
        <v>0</v>
      </c>
    </row>
    <row r="394" spans="5:14" x14ac:dyDescent="0.3">
      <c r="E394" s="15">
        <v>21.964566729917198</v>
      </c>
      <c r="F394" s="15">
        <f t="shared" si="56"/>
        <v>21.96</v>
      </c>
      <c r="G394" s="18">
        <f t="shared" si="52"/>
        <v>17.380000000000003</v>
      </c>
      <c r="H394">
        <f t="shared" si="50"/>
        <v>3.3000000000000003</v>
      </c>
      <c r="I394">
        <f t="shared" si="53"/>
        <v>-0.19488298545540952</v>
      </c>
      <c r="J394">
        <f t="shared" si="51"/>
        <v>-0.19488298545540952</v>
      </c>
      <c r="L394">
        <f t="shared" si="57"/>
        <v>-0.21999999999999534</v>
      </c>
      <c r="M394">
        <f t="shared" si="54"/>
        <v>0</v>
      </c>
      <c r="N394">
        <f t="shared" si="55"/>
        <v>0</v>
      </c>
    </row>
    <row r="395" spans="5:14" x14ac:dyDescent="0.3">
      <c r="E395" s="15">
        <v>21.974651256396399</v>
      </c>
      <c r="F395" s="15">
        <f t="shared" si="56"/>
        <v>21.97</v>
      </c>
      <c r="G395" s="18">
        <f t="shared" si="52"/>
        <v>17.434999999999992</v>
      </c>
      <c r="H395">
        <f t="shared" si="50"/>
        <v>3.3000000000000003</v>
      </c>
      <c r="I395">
        <f t="shared" si="53"/>
        <v>-0.13941808981980588</v>
      </c>
      <c r="J395">
        <f t="shared" si="51"/>
        <v>-0.13941808981980588</v>
      </c>
      <c r="L395">
        <f t="shared" si="57"/>
        <v>-0.16500000000000628</v>
      </c>
      <c r="M395">
        <f t="shared" si="54"/>
        <v>0</v>
      </c>
      <c r="N395">
        <f t="shared" si="55"/>
        <v>0</v>
      </c>
    </row>
    <row r="396" spans="5:14" x14ac:dyDescent="0.3">
      <c r="E396" s="15">
        <v>21.9847357828756</v>
      </c>
      <c r="F396" s="15">
        <f t="shared" si="56"/>
        <v>21.98</v>
      </c>
      <c r="G396" s="18">
        <f t="shared" si="52"/>
        <v>17.490000000000002</v>
      </c>
      <c r="H396">
        <f t="shared" si="50"/>
        <v>3.3000000000000003</v>
      </c>
      <c r="I396">
        <f t="shared" si="53"/>
        <v>-8.3953194184202218E-2</v>
      </c>
      <c r="J396">
        <f t="shared" si="51"/>
        <v>-8.3953194184202218E-2</v>
      </c>
      <c r="L396">
        <f t="shared" si="57"/>
        <v>-0.10999999999999767</v>
      </c>
      <c r="M396">
        <f t="shared" si="54"/>
        <v>0</v>
      </c>
      <c r="N396">
        <f t="shared" si="55"/>
        <v>0</v>
      </c>
    </row>
    <row r="397" spans="5:14" x14ac:dyDescent="0.3">
      <c r="E397" s="15">
        <v>21.9948203093548</v>
      </c>
      <c r="F397" s="15">
        <f t="shared" si="56"/>
        <v>21.99</v>
      </c>
      <c r="G397" s="18">
        <f t="shared" si="52"/>
        <v>17.544999999999987</v>
      </c>
      <c r="H397">
        <f t="shared" si="50"/>
        <v>3.3000000000000003</v>
      </c>
      <c r="I397">
        <f t="shared" si="53"/>
        <v>-2.8488298548598585E-2</v>
      </c>
      <c r="J397">
        <f t="shared" si="51"/>
        <v>-2.8488298548598585E-2</v>
      </c>
      <c r="L397">
        <f t="shared" si="57"/>
        <v>-5.5000000000008605E-2</v>
      </c>
      <c r="M397">
        <f t="shared" si="54"/>
        <v>0</v>
      </c>
      <c r="N397">
        <f t="shared" si="55"/>
        <v>0</v>
      </c>
    </row>
    <row r="398" spans="5:14" x14ac:dyDescent="0.3">
      <c r="E398" s="15">
        <v>22.004904835834001</v>
      </c>
      <c r="F398" s="15">
        <f t="shared" si="56"/>
        <v>22</v>
      </c>
      <c r="G398" s="18">
        <f t="shared" si="52"/>
        <v>17.599999999999998</v>
      </c>
      <c r="H398">
        <f t="shared" si="50"/>
        <v>3.3000000000000003</v>
      </c>
      <c r="I398">
        <f t="shared" si="53"/>
        <v>2.6976597087005068E-2</v>
      </c>
      <c r="J398">
        <f t="shared" si="51"/>
        <v>2.6976597087005068E-2</v>
      </c>
      <c r="L398">
        <f t="shared" si="57"/>
        <v>0</v>
      </c>
      <c r="M398">
        <f t="shared" si="54"/>
        <v>0</v>
      </c>
      <c r="N398">
        <f t="shared" si="55"/>
        <v>0</v>
      </c>
    </row>
    <row r="399" spans="5:14" x14ac:dyDescent="0.3">
      <c r="E399" s="15">
        <v>22.014989362313301</v>
      </c>
      <c r="F399" s="15">
        <f t="shared" si="56"/>
        <v>22.01</v>
      </c>
      <c r="G399" s="18">
        <f t="shared" si="52"/>
        <v>17.655000000000005</v>
      </c>
      <c r="H399">
        <f t="shared" si="50"/>
        <v>3.3000000000000003</v>
      </c>
      <c r="I399">
        <f t="shared" si="53"/>
        <v>8.2441492723155832E-2</v>
      </c>
      <c r="J399">
        <f t="shared" si="51"/>
        <v>8.2441492723155832E-2</v>
      </c>
      <c r="L399">
        <f t="shared" si="57"/>
        <v>5.5000000000008605E-2</v>
      </c>
      <c r="M399">
        <f t="shared" si="54"/>
        <v>0</v>
      </c>
      <c r="N399">
        <f t="shared" si="55"/>
        <v>0</v>
      </c>
    </row>
    <row r="400" spans="5:14" x14ac:dyDescent="0.3">
      <c r="E400" s="15">
        <v>22.025073888792502</v>
      </c>
      <c r="F400" s="15">
        <f t="shared" si="56"/>
        <v>22.03</v>
      </c>
      <c r="G400" s="18">
        <f t="shared" si="52"/>
        <v>17.765000000000004</v>
      </c>
      <c r="H400">
        <f t="shared" si="50"/>
        <v>3.3000000000000003</v>
      </c>
      <c r="I400">
        <f t="shared" si="53"/>
        <v>0.13790638835875946</v>
      </c>
      <c r="J400">
        <f t="shared" si="51"/>
        <v>0.13790638835875946</v>
      </c>
      <c r="L400">
        <f t="shared" si="57"/>
        <v>0.16500000000000628</v>
      </c>
      <c r="M400">
        <f t="shared" si="54"/>
        <v>0</v>
      </c>
      <c r="N400">
        <f t="shared" si="55"/>
        <v>0</v>
      </c>
    </row>
    <row r="401" spans="5:14" x14ac:dyDescent="0.3">
      <c r="E401" s="15">
        <v>22.035158415271699</v>
      </c>
      <c r="F401" s="15">
        <f t="shared" si="56"/>
        <v>22.04</v>
      </c>
      <c r="G401" s="18">
        <f t="shared" si="52"/>
        <v>17.819999999999993</v>
      </c>
      <c r="H401">
        <f t="shared" si="50"/>
        <v>3.3000000000000003</v>
      </c>
      <c r="I401">
        <f t="shared" si="53"/>
        <v>0.19337128399434358</v>
      </c>
      <c r="J401">
        <f t="shared" si="51"/>
        <v>0.19337128399434358</v>
      </c>
      <c r="L401">
        <f t="shared" si="57"/>
        <v>0.21999999999999534</v>
      </c>
      <c r="M401">
        <f t="shared" si="54"/>
        <v>0</v>
      </c>
      <c r="N401">
        <f t="shared" si="55"/>
        <v>0</v>
      </c>
    </row>
    <row r="402" spans="5:14" x14ac:dyDescent="0.3">
      <c r="E402" s="15">
        <v>22.045242941750899</v>
      </c>
      <c r="F402" s="15">
        <f t="shared" si="56"/>
        <v>22.05</v>
      </c>
      <c r="G402" s="18">
        <f t="shared" si="52"/>
        <v>17.875000000000004</v>
      </c>
      <c r="H402">
        <f t="shared" si="50"/>
        <v>3.3000000000000003</v>
      </c>
      <c r="I402">
        <f t="shared" si="53"/>
        <v>0.24883617962994722</v>
      </c>
      <c r="J402">
        <f t="shared" si="51"/>
        <v>0.24883617962994722</v>
      </c>
      <c r="L402">
        <f t="shared" si="57"/>
        <v>0.27500000000000396</v>
      </c>
      <c r="M402">
        <f t="shared" si="54"/>
        <v>0</v>
      </c>
      <c r="N402">
        <f t="shared" si="55"/>
        <v>0</v>
      </c>
    </row>
    <row r="403" spans="5:14" x14ac:dyDescent="0.3">
      <c r="E403" s="15">
        <v>22.0553274682301</v>
      </c>
      <c r="F403" s="15">
        <f t="shared" si="56"/>
        <v>22.06</v>
      </c>
      <c r="G403" s="18">
        <f t="shared" si="52"/>
        <v>17.929999999999989</v>
      </c>
      <c r="H403">
        <f t="shared" si="50"/>
        <v>3.3000000000000003</v>
      </c>
      <c r="I403">
        <f t="shared" si="53"/>
        <v>0.30430107526555089</v>
      </c>
      <c r="J403">
        <f t="shared" si="51"/>
        <v>0.30430107526555089</v>
      </c>
      <c r="L403">
        <f t="shared" si="57"/>
        <v>0.32999999999999297</v>
      </c>
      <c r="M403">
        <f t="shared" si="54"/>
        <v>0</v>
      </c>
      <c r="N403">
        <f t="shared" si="55"/>
        <v>0</v>
      </c>
    </row>
    <row r="404" spans="5:14" x14ac:dyDescent="0.3">
      <c r="E404" s="15">
        <v>22.065411994709301</v>
      </c>
      <c r="F404" s="15">
        <f>ROUND(E404,2)</f>
        <v>22.07</v>
      </c>
      <c r="G404" s="18">
        <f t="shared" si="52"/>
        <v>17.984999999999999</v>
      </c>
      <c r="H404">
        <f>H405</f>
        <v>3.3000000000000003</v>
      </c>
      <c r="I404">
        <f t="shared" si="53"/>
        <v>0.35976597090115453</v>
      </c>
      <c r="J404">
        <f t="shared" si="51"/>
        <v>0.35976597090115453</v>
      </c>
      <c r="L404">
        <f t="shared" si="57"/>
        <v>0.38500000000000162</v>
      </c>
      <c r="M404">
        <f>$B$3/$B$2*H404</f>
        <v>0</v>
      </c>
      <c r="N404">
        <f>$B$3/$B$2*J404</f>
        <v>0</v>
      </c>
    </row>
    <row r="405" spans="5:14" x14ac:dyDescent="0.3">
      <c r="E405" s="15">
        <v>22.075496521188501</v>
      </c>
      <c r="F405" s="15">
        <f>ROUND(E405,2)</f>
        <v>22.08</v>
      </c>
      <c r="G405" s="18">
        <f t="shared" si="52"/>
        <v>18.039999999999988</v>
      </c>
      <c r="H405">
        <f>IF(G405&gt;=$C$13,$C$13,G405)</f>
        <v>3.3000000000000003</v>
      </c>
      <c r="I405">
        <f t="shared" si="53"/>
        <v>0.41523086653675817</v>
      </c>
      <c r="J405">
        <f t="shared" si="51"/>
        <v>0.41523086653675817</v>
      </c>
      <c r="L405">
        <f t="shared" si="57"/>
        <v>0.43999999999999068</v>
      </c>
      <c r="M405">
        <f t="shared" ref="M405:M468" si="58">$B$3/$B$2*H405</f>
        <v>0</v>
      </c>
      <c r="N405">
        <f t="shared" ref="N405:N468" si="59">$B$3/$B$2*J405</f>
        <v>0</v>
      </c>
    </row>
    <row r="406" spans="5:14" x14ac:dyDescent="0.3">
      <c r="E406" s="15">
        <v>22.085581047667699</v>
      </c>
      <c r="F406" s="15">
        <f t="shared" ref="F406:F469" si="60">ROUND(E406,2)</f>
        <v>22.09</v>
      </c>
      <c r="G406" s="18">
        <f t="shared" si="52"/>
        <v>18.094999999999999</v>
      </c>
      <c r="H406">
        <f t="shared" ref="H406:H469" si="61">IF(G406&gt;=$C$13,$C$13,G406)</f>
        <v>3.3000000000000003</v>
      </c>
      <c r="I406">
        <f t="shared" si="53"/>
        <v>0.47069576217234232</v>
      </c>
      <c r="J406">
        <f t="shared" si="51"/>
        <v>0.47069576217234232</v>
      </c>
      <c r="L406">
        <f t="shared" si="57"/>
        <v>0.49499999999999927</v>
      </c>
      <c r="M406">
        <f t="shared" si="58"/>
        <v>0</v>
      </c>
      <c r="N406">
        <f t="shared" si="59"/>
        <v>0</v>
      </c>
    </row>
    <row r="407" spans="5:14" x14ac:dyDescent="0.3">
      <c r="E407" s="15">
        <v>22.095665574146899</v>
      </c>
      <c r="F407" s="15">
        <f t="shared" si="60"/>
        <v>22.1</v>
      </c>
      <c r="G407" s="18">
        <f t="shared" si="52"/>
        <v>18.150000000000006</v>
      </c>
      <c r="H407">
        <f t="shared" si="61"/>
        <v>3.3000000000000003</v>
      </c>
      <c r="I407">
        <f t="shared" si="53"/>
        <v>0.52616065780794585</v>
      </c>
      <c r="J407">
        <f t="shared" si="51"/>
        <v>0.52616065780794585</v>
      </c>
      <c r="L407">
        <f t="shared" si="57"/>
        <v>0.55000000000000793</v>
      </c>
      <c r="M407">
        <f t="shared" si="58"/>
        <v>0</v>
      </c>
      <c r="N407">
        <f t="shared" si="59"/>
        <v>0</v>
      </c>
    </row>
    <row r="408" spans="5:14" x14ac:dyDescent="0.3">
      <c r="E408" s="15">
        <v>22.1057501006261</v>
      </c>
      <c r="F408" s="15">
        <f t="shared" si="60"/>
        <v>22.11</v>
      </c>
      <c r="G408" s="18">
        <f t="shared" si="52"/>
        <v>18.204999999999995</v>
      </c>
      <c r="H408">
        <f t="shared" si="61"/>
        <v>3.3000000000000003</v>
      </c>
      <c r="I408">
        <f t="shared" si="53"/>
        <v>0.5816255534435496</v>
      </c>
      <c r="J408">
        <f t="shared" si="51"/>
        <v>0.5816255534435496</v>
      </c>
      <c r="L408">
        <f t="shared" si="57"/>
        <v>0.60499999999999698</v>
      </c>
      <c r="M408">
        <f t="shared" si="58"/>
        <v>0</v>
      </c>
      <c r="N408">
        <f t="shared" si="59"/>
        <v>0</v>
      </c>
    </row>
    <row r="409" spans="5:14" x14ac:dyDescent="0.3">
      <c r="E409" s="15">
        <v>22.115834627105301</v>
      </c>
      <c r="F409" s="15">
        <f t="shared" si="60"/>
        <v>22.12</v>
      </c>
      <c r="G409" s="18">
        <f t="shared" si="52"/>
        <v>18.260000000000005</v>
      </c>
      <c r="H409">
        <f t="shared" si="61"/>
        <v>3.3000000000000003</v>
      </c>
      <c r="I409">
        <f t="shared" si="53"/>
        <v>0.63709044907915324</v>
      </c>
      <c r="J409">
        <f t="shared" si="51"/>
        <v>0.63709044907915324</v>
      </c>
      <c r="L409">
        <f t="shared" si="57"/>
        <v>0.66000000000000558</v>
      </c>
      <c r="M409">
        <f t="shared" si="58"/>
        <v>0</v>
      </c>
      <c r="N409">
        <f t="shared" si="59"/>
        <v>0</v>
      </c>
    </row>
    <row r="410" spans="5:14" x14ac:dyDescent="0.3">
      <c r="E410" s="15">
        <v>22.125919153584601</v>
      </c>
      <c r="F410" s="15">
        <f t="shared" si="60"/>
        <v>22.13</v>
      </c>
      <c r="G410" s="18">
        <f t="shared" si="52"/>
        <v>18.314999999999991</v>
      </c>
      <c r="H410">
        <f t="shared" si="61"/>
        <v>3.3000000000000003</v>
      </c>
      <c r="I410">
        <f t="shared" si="53"/>
        <v>0.692555344715304</v>
      </c>
      <c r="J410">
        <f t="shared" si="51"/>
        <v>0.692555344715304</v>
      </c>
      <c r="L410">
        <f t="shared" si="57"/>
        <v>0.71499999999999464</v>
      </c>
      <c r="M410">
        <f t="shared" si="58"/>
        <v>0</v>
      </c>
      <c r="N410">
        <f t="shared" si="59"/>
        <v>0</v>
      </c>
    </row>
    <row r="411" spans="5:14" x14ac:dyDescent="0.3">
      <c r="E411" s="15">
        <v>22.136003680063801</v>
      </c>
      <c r="F411" s="15">
        <f t="shared" si="60"/>
        <v>22.14</v>
      </c>
      <c r="G411" s="18">
        <f t="shared" si="52"/>
        <v>18.37</v>
      </c>
      <c r="H411">
        <f t="shared" si="61"/>
        <v>3.3000000000000003</v>
      </c>
      <c r="I411">
        <f t="shared" si="53"/>
        <v>0.74802024035090764</v>
      </c>
      <c r="J411">
        <f t="shared" si="51"/>
        <v>0.74802024035090764</v>
      </c>
      <c r="L411">
        <f t="shared" si="57"/>
        <v>0.77000000000000324</v>
      </c>
      <c r="M411">
        <f t="shared" si="58"/>
        <v>0</v>
      </c>
      <c r="N411">
        <f t="shared" si="59"/>
        <v>0</v>
      </c>
    </row>
    <row r="412" spans="5:14" x14ac:dyDescent="0.3">
      <c r="E412" s="15">
        <v>22.146088206542998</v>
      </c>
      <c r="F412" s="15">
        <f t="shared" si="60"/>
        <v>22.15</v>
      </c>
      <c r="G412" s="18">
        <f t="shared" si="52"/>
        <v>18.42499999999999</v>
      </c>
      <c r="H412">
        <f t="shared" si="61"/>
        <v>3.3000000000000003</v>
      </c>
      <c r="I412">
        <f t="shared" si="53"/>
        <v>0.80348513598649174</v>
      </c>
      <c r="J412">
        <f t="shared" si="51"/>
        <v>0.80348513598649174</v>
      </c>
      <c r="L412">
        <f t="shared" si="57"/>
        <v>0.8249999999999923</v>
      </c>
      <c r="M412">
        <f t="shared" si="58"/>
        <v>0</v>
      </c>
      <c r="N412">
        <f t="shared" si="59"/>
        <v>0</v>
      </c>
    </row>
    <row r="413" spans="5:14" x14ac:dyDescent="0.3">
      <c r="E413" s="15">
        <v>22.156172733022199</v>
      </c>
      <c r="F413" s="15">
        <f t="shared" si="60"/>
        <v>22.16</v>
      </c>
      <c r="G413" s="18">
        <f t="shared" si="52"/>
        <v>18.48</v>
      </c>
      <c r="H413">
        <f t="shared" si="61"/>
        <v>3.3000000000000003</v>
      </c>
      <c r="I413">
        <f t="shared" si="53"/>
        <v>0.85895003162209538</v>
      </c>
      <c r="J413">
        <f t="shared" si="51"/>
        <v>0.85895003162209538</v>
      </c>
      <c r="L413">
        <f t="shared" si="57"/>
        <v>0.880000000000001</v>
      </c>
      <c r="M413">
        <f t="shared" si="58"/>
        <v>0</v>
      </c>
      <c r="N413">
        <f t="shared" si="59"/>
        <v>0</v>
      </c>
    </row>
    <row r="414" spans="5:14" x14ac:dyDescent="0.3">
      <c r="E414" s="15">
        <v>22.1662572595014</v>
      </c>
      <c r="F414" s="15">
        <f t="shared" si="60"/>
        <v>22.17</v>
      </c>
      <c r="G414" s="18">
        <f t="shared" si="52"/>
        <v>18.535000000000007</v>
      </c>
      <c r="H414">
        <f t="shared" si="61"/>
        <v>3.3000000000000003</v>
      </c>
      <c r="I414">
        <f t="shared" si="53"/>
        <v>0.91441492725769913</v>
      </c>
      <c r="J414">
        <f t="shared" si="51"/>
        <v>0.91441492725769913</v>
      </c>
      <c r="L414">
        <f t="shared" si="57"/>
        <v>0.9350000000000096</v>
      </c>
      <c r="M414">
        <f t="shared" si="58"/>
        <v>0</v>
      </c>
      <c r="N414">
        <f t="shared" si="59"/>
        <v>0</v>
      </c>
    </row>
    <row r="415" spans="5:14" x14ac:dyDescent="0.3">
      <c r="E415" s="15">
        <v>22.1763417859806</v>
      </c>
      <c r="F415" s="15">
        <f t="shared" si="60"/>
        <v>22.18</v>
      </c>
      <c r="G415" s="18">
        <f t="shared" si="52"/>
        <v>18.589999999999996</v>
      </c>
      <c r="H415">
        <f t="shared" si="61"/>
        <v>3.3000000000000003</v>
      </c>
      <c r="I415">
        <f t="shared" si="53"/>
        <v>0.96987982289330266</v>
      </c>
      <c r="J415">
        <f t="shared" si="51"/>
        <v>0.96987982289330266</v>
      </c>
      <c r="L415">
        <f t="shared" si="57"/>
        <v>0.98999999999999855</v>
      </c>
      <c r="M415">
        <f t="shared" si="58"/>
        <v>0</v>
      </c>
      <c r="N415">
        <f t="shared" si="59"/>
        <v>0</v>
      </c>
    </row>
    <row r="416" spans="5:14" x14ac:dyDescent="0.3">
      <c r="E416" s="15">
        <v>22.186426312459801</v>
      </c>
      <c r="F416" s="15">
        <f t="shared" si="60"/>
        <v>22.19</v>
      </c>
      <c r="G416" s="18">
        <f t="shared" si="52"/>
        <v>18.645000000000007</v>
      </c>
      <c r="H416">
        <f t="shared" si="61"/>
        <v>3.3000000000000003</v>
      </c>
      <c r="I416">
        <f t="shared" si="53"/>
        <v>1.0253447185289062</v>
      </c>
      <c r="J416">
        <f t="shared" si="51"/>
        <v>1.0253447185289062</v>
      </c>
      <c r="L416">
        <f t="shared" si="57"/>
        <v>1.0450000000000073</v>
      </c>
      <c r="M416">
        <f t="shared" si="58"/>
        <v>0</v>
      </c>
      <c r="N416">
        <f t="shared" si="59"/>
        <v>0</v>
      </c>
    </row>
    <row r="417" spans="5:14" x14ac:dyDescent="0.3">
      <c r="E417" s="15">
        <v>22.196510838938998</v>
      </c>
      <c r="F417" s="15">
        <f t="shared" si="60"/>
        <v>22.2</v>
      </c>
      <c r="G417" s="18">
        <f t="shared" si="52"/>
        <v>18.699999999999992</v>
      </c>
      <c r="H417">
        <f t="shared" si="61"/>
        <v>3.3000000000000003</v>
      </c>
      <c r="I417">
        <f t="shared" si="53"/>
        <v>1.0808096141644905</v>
      </c>
      <c r="J417">
        <f t="shared" si="51"/>
        <v>1.0808096141644905</v>
      </c>
      <c r="L417">
        <f t="shared" si="57"/>
        <v>1.0999999999999961</v>
      </c>
      <c r="M417">
        <f t="shared" si="58"/>
        <v>0</v>
      </c>
      <c r="N417">
        <f t="shared" si="59"/>
        <v>0</v>
      </c>
    </row>
    <row r="418" spans="5:14" x14ac:dyDescent="0.3">
      <c r="E418" s="15">
        <v>22.206595365418199</v>
      </c>
      <c r="F418" s="15">
        <f t="shared" si="60"/>
        <v>22.21</v>
      </c>
      <c r="G418" s="18">
        <f t="shared" si="52"/>
        <v>18.755000000000003</v>
      </c>
      <c r="H418">
        <f t="shared" si="61"/>
        <v>3.3000000000000003</v>
      </c>
      <c r="I418">
        <f t="shared" si="53"/>
        <v>1.1362745098000939</v>
      </c>
      <c r="J418">
        <f t="shared" si="51"/>
        <v>1.1362745098000939</v>
      </c>
      <c r="L418">
        <f t="shared" si="57"/>
        <v>1.1550000000000047</v>
      </c>
      <c r="M418">
        <f t="shared" si="58"/>
        <v>0</v>
      </c>
      <c r="N418">
        <f t="shared" si="59"/>
        <v>0</v>
      </c>
    </row>
    <row r="419" spans="5:14" x14ac:dyDescent="0.3">
      <c r="E419" s="15">
        <v>22.216679891897499</v>
      </c>
      <c r="F419" s="15">
        <f t="shared" si="60"/>
        <v>22.22</v>
      </c>
      <c r="G419" s="18">
        <f t="shared" si="52"/>
        <v>18.809999999999992</v>
      </c>
      <c r="H419">
        <f t="shared" si="61"/>
        <v>3.3000000000000003</v>
      </c>
      <c r="I419">
        <f t="shared" si="53"/>
        <v>1.1917394054362447</v>
      </c>
      <c r="J419">
        <f t="shared" si="51"/>
        <v>1.1917394054362447</v>
      </c>
      <c r="L419">
        <f t="shared" si="57"/>
        <v>1.209999999999994</v>
      </c>
      <c r="M419">
        <f t="shared" si="58"/>
        <v>0</v>
      </c>
      <c r="N419">
        <f t="shared" si="59"/>
        <v>0</v>
      </c>
    </row>
    <row r="420" spans="5:14" x14ac:dyDescent="0.3">
      <c r="E420" s="15">
        <v>22.2267644183767</v>
      </c>
      <c r="F420" s="15">
        <f t="shared" si="60"/>
        <v>22.23</v>
      </c>
      <c r="G420" s="18">
        <f t="shared" si="52"/>
        <v>18.865000000000002</v>
      </c>
      <c r="H420">
        <f t="shared" si="61"/>
        <v>3.3000000000000003</v>
      </c>
      <c r="I420">
        <f t="shared" si="53"/>
        <v>1.2472043010718485</v>
      </c>
      <c r="J420">
        <f t="shared" si="51"/>
        <v>1.2472043010718485</v>
      </c>
      <c r="L420">
        <f t="shared" si="57"/>
        <v>1.2650000000000026</v>
      </c>
      <c r="M420">
        <f t="shared" si="58"/>
        <v>0</v>
      </c>
      <c r="N420">
        <f t="shared" si="59"/>
        <v>0</v>
      </c>
    </row>
    <row r="421" spans="5:14" x14ac:dyDescent="0.3">
      <c r="E421" s="15">
        <v>22.2368489448559</v>
      </c>
      <c r="F421" s="15">
        <f t="shared" si="60"/>
        <v>22.24</v>
      </c>
      <c r="G421" s="18">
        <f t="shared" si="52"/>
        <v>18.919999999999991</v>
      </c>
      <c r="H421">
        <f t="shared" si="61"/>
        <v>3.3000000000000003</v>
      </c>
      <c r="I421">
        <f t="shared" si="53"/>
        <v>1.3026691967074522</v>
      </c>
      <c r="J421">
        <f t="shared" si="51"/>
        <v>1.3026691967074522</v>
      </c>
      <c r="L421">
        <f t="shared" si="57"/>
        <v>1.3199999999999916</v>
      </c>
      <c r="M421">
        <f t="shared" si="58"/>
        <v>0</v>
      </c>
      <c r="N421">
        <f t="shared" si="59"/>
        <v>0</v>
      </c>
    </row>
    <row r="422" spans="5:14" x14ac:dyDescent="0.3">
      <c r="E422" s="15">
        <v>22.246933471335101</v>
      </c>
      <c r="F422" s="15">
        <f t="shared" si="60"/>
        <v>22.25</v>
      </c>
      <c r="G422" s="18">
        <f t="shared" si="52"/>
        <v>18.974999999999998</v>
      </c>
      <c r="H422">
        <f t="shared" si="61"/>
        <v>3.3000000000000003</v>
      </c>
      <c r="I422">
        <f t="shared" si="53"/>
        <v>1.3581340923430556</v>
      </c>
      <c r="J422">
        <f t="shared" si="51"/>
        <v>1.3581340923430556</v>
      </c>
      <c r="L422">
        <f t="shared" si="57"/>
        <v>1.3750000000000002</v>
      </c>
      <c r="M422">
        <f t="shared" si="58"/>
        <v>0</v>
      </c>
      <c r="N422">
        <f t="shared" si="59"/>
        <v>0</v>
      </c>
    </row>
    <row r="423" spans="5:14" x14ac:dyDescent="0.3">
      <c r="E423" s="15">
        <v>22.257017997814302</v>
      </c>
      <c r="F423" s="15">
        <f t="shared" si="60"/>
        <v>22.26</v>
      </c>
      <c r="G423" s="18">
        <f t="shared" si="52"/>
        <v>19.030000000000008</v>
      </c>
      <c r="H423">
        <f t="shared" si="61"/>
        <v>3.3000000000000003</v>
      </c>
      <c r="I423">
        <f t="shared" si="53"/>
        <v>1.4135989879786595</v>
      </c>
      <c r="J423">
        <f t="shared" si="51"/>
        <v>1.4135989879786595</v>
      </c>
      <c r="L423">
        <f t="shared" si="57"/>
        <v>1.4300000000000088</v>
      </c>
      <c r="M423">
        <f t="shared" si="58"/>
        <v>0</v>
      </c>
      <c r="N423">
        <f t="shared" si="59"/>
        <v>0</v>
      </c>
    </row>
    <row r="424" spans="5:14" x14ac:dyDescent="0.3">
      <c r="E424" s="15">
        <v>22.267102524293499</v>
      </c>
      <c r="F424" s="15">
        <f t="shared" si="60"/>
        <v>22.27</v>
      </c>
      <c r="G424" s="18">
        <f t="shared" si="52"/>
        <v>19.084999999999994</v>
      </c>
      <c r="H424">
        <f t="shared" si="61"/>
        <v>3.3000000000000003</v>
      </c>
      <c r="I424">
        <f t="shared" si="53"/>
        <v>1.4690638836142436</v>
      </c>
      <c r="J424">
        <f t="shared" si="51"/>
        <v>1.4690638836142436</v>
      </c>
      <c r="L424">
        <f t="shared" si="57"/>
        <v>1.4849999999999979</v>
      </c>
      <c r="M424">
        <f t="shared" si="58"/>
        <v>0</v>
      </c>
      <c r="N424">
        <f t="shared" si="59"/>
        <v>0</v>
      </c>
    </row>
    <row r="425" spans="5:14" x14ac:dyDescent="0.3">
      <c r="E425" s="15">
        <v>22.277187050772699</v>
      </c>
      <c r="F425" s="15">
        <f t="shared" si="60"/>
        <v>22.28</v>
      </c>
      <c r="G425" s="18">
        <f t="shared" si="52"/>
        <v>19.140000000000004</v>
      </c>
      <c r="H425">
        <f t="shared" si="61"/>
        <v>3.3000000000000003</v>
      </c>
      <c r="I425">
        <f t="shared" si="53"/>
        <v>1.5245287792498472</v>
      </c>
      <c r="J425">
        <f t="shared" si="51"/>
        <v>1.5245287792498472</v>
      </c>
      <c r="L425">
        <f t="shared" si="57"/>
        <v>1.5400000000000065</v>
      </c>
      <c r="M425">
        <f t="shared" si="58"/>
        <v>0</v>
      </c>
      <c r="N425">
        <f t="shared" si="59"/>
        <v>0</v>
      </c>
    </row>
    <row r="426" spans="5:14" x14ac:dyDescent="0.3">
      <c r="E426" s="15">
        <v>22.2872715772519</v>
      </c>
      <c r="F426" s="15">
        <f t="shared" si="60"/>
        <v>22.29</v>
      </c>
      <c r="G426" s="18">
        <f t="shared" si="52"/>
        <v>19.194999999999993</v>
      </c>
      <c r="H426">
        <f t="shared" si="61"/>
        <v>3.3000000000000003</v>
      </c>
      <c r="I426">
        <f t="shared" si="53"/>
        <v>1.5799936748854508</v>
      </c>
      <c r="J426">
        <f t="shared" si="51"/>
        <v>1.5799936748854508</v>
      </c>
      <c r="L426">
        <f t="shared" si="57"/>
        <v>1.5949999999999955</v>
      </c>
      <c r="M426">
        <f t="shared" si="58"/>
        <v>0</v>
      </c>
      <c r="N426">
        <f t="shared" si="59"/>
        <v>0</v>
      </c>
    </row>
    <row r="427" spans="5:14" x14ac:dyDescent="0.3">
      <c r="E427" s="15">
        <v>22.297356103731101</v>
      </c>
      <c r="F427" s="15">
        <f t="shared" si="60"/>
        <v>22.3</v>
      </c>
      <c r="G427" s="18">
        <f t="shared" si="52"/>
        <v>19.250000000000004</v>
      </c>
      <c r="H427">
        <f t="shared" si="61"/>
        <v>3.3000000000000003</v>
      </c>
      <c r="I427">
        <f t="shared" si="53"/>
        <v>1.6354585705210545</v>
      </c>
      <c r="J427">
        <f t="shared" si="51"/>
        <v>1.6354585705210545</v>
      </c>
      <c r="L427">
        <f t="shared" si="57"/>
        <v>1.6500000000000041</v>
      </c>
      <c r="M427">
        <f t="shared" si="58"/>
        <v>0</v>
      </c>
      <c r="N427">
        <f t="shared" si="59"/>
        <v>0</v>
      </c>
    </row>
    <row r="428" spans="5:14" x14ac:dyDescent="0.3">
      <c r="E428" s="15">
        <v>22.307440630210401</v>
      </c>
      <c r="F428" s="15">
        <f t="shared" si="60"/>
        <v>22.31</v>
      </c>
      <c r="G428" s="18">
        <f t="shared" si="52"/>
        <v>19.304999999999993</v>
      </c>
      <c r="H428">
        <f t="shared" si="61"/>
        <v>3.3000000000000003</v>
      </c>
      <c r="I428">
        <f t="shared" si="53"/>
        <v>1.6909234661572052</v>
      </c>
      <c r="J428">
        <f t="shared" si="51"/>
        <v>1.6909234661572052</v>
      </c>
      <c r="L428">
        <f t="shared" si="57"/>
        <v>1.7049999999999934</v>
      </c>
      <c r="M428">
        <f t="shared" si="58"/>
        <v>0</v>
      </c>
      <c r="N428">
        <f t="shared" si="59"/>
        <v>0</v>
      </c>
    </row>
    <row r="429" spans="5:14" x14ac:dyDescent="0.3">
      <c r="E429" s="15">
        <v>22.317525156689602</v>
      </c>
      <c r="F429" s="15">
        <f t="shared" si="60"/>
        <v>22.32</v>
      </c>
      <c r="G429" s="18">
        <f t="shared" si="52"/>
        <v>19.36</v>
      </c>
      <c r="H429">
        <f t="shared" si="61"/>
        <v>3.3000000000000003</v>
      </c>
      <c r="I429">
        <f t="shared" si="53"/>
        <v>1.7463883617928089</v>
      </c>
      <c r="J429">
        <f t="shared" si="51"/>
        <v>1.7463883617928089</v>
      </c>
      <c r="L429">
        <f t="shared" si="57"/>
        <v>1.760000000000002</v>
      </c>
      <c r="M429">
        <f t="shared" si="58"/>
        <v>0</v>
      </c>
      <c r="N429">
        <f t="shared" si="59"/>
        <v>0</v>
      </c>
    </row>
    <row r="430" spans="5:14" x14ac:dyDescent="0.3">
      <c r="E430" s="15">
        <v>22.327609683168799</v>
      </c>
      <c r="F430" s="15">
        <f t="shared" si="60"/>
        <v>22.33</v>
      </c>
      <c r="G430" s="18">
        <f t="shared" si="52"/>
        <v>19.414999999999988</v>
      </c>
      <c r="H430">
        <f t="shared" si="61"/>
        <v>3.3000000000000003</v>
      </c>
      <c r="I430">
        <f t="shared" si="53"/>
        <v>1.801853257428393</v>
      </c>
      <c r="J430">
        <f t="shared" si="51"/>
        <v>1.801853257428393</v>
      </c>
      <c r="L430">
        <f t="shared" si="57"/>
        <v>1.8149999999999908</v>
      </c>
      <c r="M430">
        <f t="shared" si="58"/>
        <v>0</v>
      </c>
      <c r="N430">
        <f t="shared" si="59"/>
        <v>0</v>
      </c>
    </row>
    <row r="431" spans="5:14" x14ac:dyDescent="0.3">
      <c r="E431" s="15">
        <v>22.337694209647999</v>
      </c>
      <c r="F431" s="15">
        <f t="shared" si="60"/>
        <v>22.34</v>
      </c>
      <c r="G431" s="18">
        <f t="shared" si="52"/>
        <v>19.469999999999995</v>
      </c>
      <c r="H431">
        <f t="shared" si="61"/>
        <v>3.3000000000000003</v>
      </c>
      <c r="I431">
        <f t="shared" si="53"/>
        <v>1.8573181530639966</v>
      </c>
      <c r="J431">
        <f t="shared" si="51"/>
        <v>1.8573181530639966</v>
      </c>
      <c r="L431">
        <f t="shared" si="57"/>
        <v>1.8699999999999994</v>
      </c>
      <c r="M431">
        <f t="shared" si="58"/>
        <v>0</v>
      </c>
      <c r="N431">
        <f t="shared" si="59"/>
        <v>0</v>
      </c>
    </row>
    <row r="432" spans="5:14" x14ac:dyDescent="0.3">
      <c r="E432" s="15">
        <v>22.3477787361272</v>
      </c>
      <c r="F432" s="15">
        <f t="shared" si="60"/>
        <v>22.35</v>
      </c>
      <c r="G432" s="18">
        <f t="shared" si="52"/>
        <v>19.525000000000006</v>
      </c>
      <c r="H432">
        <f t="shared" si="61"/>
        <v>3.3000000000000003</v>
      </c>
      <c r="I432">
        <f t="shared" si="53"/>
        <v>1.9127830486996005</v>
      </c>
      <c r="J432">
        <f t="shared" si="51"/>
        <v>1.9127830486996005</v>
      </c>
      <c r="L432">
        <f t="shared" si="57"/>
        <v>1.925000000000008</v>
      </c>
      <c r="M432">
        <f t="shared" si="58"/>
        <v>0</v>
      </c>
      <c r="N432">
        <f t="shared" si="59"/>
        <v>0</v>
      </c>
    </row>
    <row r="433" spans="5:14" x14ac:dyDescent="0.3">
      <c r="E433" s="15">
        <v>22.357863262606401</v>
      </c>
      <c r="F433" s="15">
        <f t="shared" si="60"/>
        <v>22.36</v>
      </c>
      <c r="G433" s="18">
        <f t="shared" si="52"/>
        <v>19.579999999999995</v>
      </c>
      <c r="H433">
        <f t="shared" si="61"/>
        <v>3.3000000000000003</v>
      </c>
      <c r="I433">
        <f t="shared" si="53"/>
        <v>1.9682479443352039</v>
      </c>
      <c r="J433">
        <f t="shared" si="51"/>
        <v>1.9682479443352039</v>
      </c>
      <c r="L433">
        <f t="shared" si="57"/>
        <v>1.9799999999999971</v>
      </c>
      <c r="M433">
        <f t="shared" si="58"/>
        <v>0</v>
      </c>
      <c r="N433">
        <f t="shared" si="59"/>
        <v>0</v>
      </c>
    </row>
    <row r="434" spans="5:14" x14ac:dyDescent="0.3">
      <c r="E434" s="15">
        <v>22.367947789085601</v>
      </c>
      <c r="F434" s="15">
        <f t="shared" si="60"/>
        <v>22.37</v>
      </c>
      <c r="G434" s="18">
        <f t="shared" si="52"/>
        <v>19.635000000000005</v>
      </c>
      <c r="H434">
        <f t="shared" si="61"/>
        <v>3.3000000000000003</v>
      </c>
      <c r="I434">
        <f t="shared" si="53"/>
        <v>2.0237128399708078</v>
      </c>
      <c r="J434">
        <f t="shared" si="51"/>
        <v>2.0237128399708078</v>
      </c>
      <c r="L434">
        <f t="shared" si="57"/>
        <v>2.0350000000000059</v>
      </c>
      <c r="M434">
        <f t="shared" si="58"/>
        <v>0</v>
      </c>
      <c r="N434">
        <f t="shared" si="59"/>
        <v>0</v>
      </c>
    </row>
    <row r="435" spans="5:14" x14ac:dyDescent="0.3">
      <c r="E435" s="15">
        <v>22.378032315564798</v>
      </c>
      <c r="F435" s="15">
        <f t="shared" si="60"/>
        <v>22.38</v>
      </c>
      <c r="G435" s="18">
        <f t="shared" si="52"/>
        <v>19.689999999999994</v>
      </c>
      <c r="H435">
        <f t="shared" si="61"/>
        <v>3.3000000000000003</v>
      </c>
      <c r="I435">
        <f t="shared" si="53"/>
        <v>2.0791777356063914</v>
      </c>
      <c r="J435">
        <f t="shared" si="51"/>
        <v>2.0791777356063914</v>
      </c>
      <c r="L435">
        <f t="shared" si="57"/>
        <v>2.089999999999995</v>
      </c>
      <c r="M435">
        <f t="shared" si="58"/>
        <v>0</v>
      </c>
      <c r="N435">
        <f t="shared" si="59"/>
        <v>0</v>
      </c>
    </row>
    <row r="436" spans="5:14" x14ac:dyDescent="0.3">
      <c r="E436" s="15">
        <v>22.388116842043999</v>
      </c>
      <c r="F436" s="15">
        <f t="shared" si="60"/>
        <v>22.39</v>
      </c>
      <c r="G436" s="18">
        <f t="shared" si="52"/>
        <v>19.745000000000001</v>
      </c>
      <c r="H436">
        <f t="shared" si="61"/>
        <v>3.3000000000000003</v>
      </c>
      <c r="I436">
        <f t="shared" si="53"/>
        <v>2.1346426312419955</v>
      </c>
      <c r="J436">
        <f t="shared" si="51"/>
        <v>2.1346426312419955</v>
      </c>
      <c r="L436">
        <f t="shared" si="57"/>
        <v>2.1450000000000036</v>
      </c>
      <c r="M436">
        <f t="shared" si="58"/>
        <v>0</v>
      </c>
      <c r="N436">
        <f t="shared" si="59"/>
        <v>0</v>
      </c>
    </row>
    <row r="437" spans="5:14" x14ac:dyDescent="0.3">
      <c r="E437" s="15">
        <v>22.398201368523299</v>
      </c>
      <c r="F437" s="15">
        <f t="shared" si="60"/>
        <v>22.4</v>
      </c>
      <c r="G437" s="18">
        <f t="shared" si="52"/>
        <v>19.79999999999999</v>
      </c>
      <c r="H437">
        <f t="shared" si="61"/>
        <v>3.3000000000000003</v>
      </c>
      <c r="I437">
        <f t="shared" si="53"/>
        <v>2.1901075268781462</v>
      </c>
      <c r="J437">
        <f t="shared" si="51"/>
        <v>2.1901075268781462</v>
      </c>
      <c r="L437">
        <f t="shared" si="57"/>
        <v>2.1999999999999922</v>
      </c>
      <c r="M437">
        <f t="shared" si="58"/>
        <v>0</v>
      </c>
      <c r="N437">
        <f t="shared" si="59"/>
        <v>0</v>
      </c>
    </row>
    <row r="438" spans="5:14" x14ac:dyDescent="0.3">
      <c r="E438" s="15">
        <v>22.4082858950025</v>
      </c>
      <c r="F438" s="15">
        <f t="shared" si="60"/>
        <v>22.41</v>
      </c>
      <c r="G438" s="18">
        <f t="shared" si="52"/>
        <v>19.854999999999997</v>
      </c>
      <c r="H438">
        <f t="shared" si="61"/>
        <v>3.3000000000000003</v>
      </c>
      <c r="I438">
        <f t="shared" si="53"/>
        <v>2.2455724225137499</v>
      </c>
      <c r="J438">
        <f t="shared" si="51"/>
        <v>2.2455724225137499</v>
      </c>
      <c r="L438">
        <f t="shared" si="57"/>
        <v>2.2550000000000008</v>
      </c>
      <c r="M438">
        <f t="shared" si="58"/>
        <v>0</v>
      </c>
      <c r="N438">
        <f t="shared" si="59"/>
        <v>0</v>
      </c>
    </row>
    <row r="439" spans="5:14" x14ac:dyDescent="0.3">
      <c r="E439" s="15">
        <v>22.418370421481701</v>
      </c>
      <c r="F439" s="15">
        <f t="shared" si="60"/>
        <v>22.42</v>
      </c>
      <c r="G439" s="18">
        <f t="shared" si="52"/>
        <v>19.910000000000007</v>
      </c>
      <c r="H439">
        <f t="shared" si="61"/>
        <v>3.3000000000000003</v>
      </c>
      <c r="I439">
        <f t="shared" si="53"/>
        <v>2.3010373181493531</v>
      </c>
      <c r="J439">
        <f t="shared" si="51"/>
        <v>2.3010373181493531</v>
      </c>
      <c r="L439">
        <f t="shared" si="57"/>
        <v>2.3100000000000094</v>
      </c>
      <c r="M439">
        <f t="shared" si="58"/>
        <v>0</v>
      </c>
      <c r="N439">
        <f t="shared" si="59"/>
        <v>0</v>
      </c>
    </row>
    <row r="440" spans="5:14" x14ac:dyDescent="0.3">
      <c r="E440" s="15">
        <v>22.428454947960901</v>
      </c>
      <c r="F440" s="15">
        <f t="shared" si="60"/>
        <v>22.43</v>
      </c>
      <c r="G440" s="18">
        <f t="shared" si="52"/>
        <v>19.965</v>
      </c>
      <c r="H440">
        <f t="shared" si="61"/>
        <v>3.3000000000000003</v>
      </c>
      <c r="I440">
        <f t="shared" si="53"/>
        <v>2.3565022137849572</v>
      </c>
      <c r="J440">
        <f t="shared" si="51"/>
        <v>2.3565022137849572</v>
      </c>
      <c r="L440">
        <f t="shared" si="57"/>
        <v>2.3649999999999989</v>
      </c>
      <c r="M440">
        <f t="shared" si="58"/>
        <v>0</v>
      </c>
      <c r="N440">
        <f t="shared" si="59"/>
        <v>0</v>
      </c>
    </row>
    <row r="441" spans="5:14" x14ac:dyDescent="0.3">
      <c r="E441" s="15">
        <v>22.438539474440098</v>
      </c>
      <c r="F441" s="15">
        <f t="shared" si="60"/>
        <v>22.44</v>
      </c>
      <c r="G441" s="18">
        <f t="shared" si="52"/>
        <v>20.020000000000007</v>
      </c>
      <c r="H441">
        <f t="shared" si="61"/>
        <v>3.3000000000000003</v>
      </c>
      <c r="I441">
        <f t="shared" si="53"/>
        <v>2.4119671094205408</v>
      </c>
      <c r="J441">
        <f t="shared" si="51"/>
        <v>2.4119671094205408</v>
      </c>
      <c r="L441">
        <f t="shared" si="57"/>
        <v>2.4200000000000075</v>
      </c>
      <c r="M441">
        <f t="shared" si="58"/>
        <v>0</v>
      </c>
      <c r="N441">
        <f t="shared" si="59"/>
        <v>0</v>
      </c>
    </row>
    <row r="442" spans="5:14" x14ac:dyDescent="0.3">
      <c r="E442" s="15">
        <v>22.448624000919299</v>
      </c>
      <c r="F442" s="15">
        <f t="shared" si="60"/>
        <v>22.45</v>
      </c>
      <c r="G442" s="18">
        <f t="shared" si="52"/>
        <v>20.074999999999996</v>
      </c>
      <c r="H442">
        <f t="shared" si="61"/>
        <v>3.3000000000000003</v>
      </c>
      <c r="I442">
        <f t="shared" si="53"/>
        <v>2.4674320050561449</v>
      </c>
      <c r="J442">
        <f t="shared" si="51"/>
        <v>2.4674320050561449</v>
      </c>
      <c r="L442">
        <f t="shared" si="57"/>
        <v>2.4749999999999965</v>
      </c>
      <c r="M442">
        <f t="shared" si="58"/>
        <v>0</v>
      </c>
      <c r="N442">
        <f t="shared" si="59"/>
        <v>0</v>
      </c>
    </row>
    <row r="443" spans="5:14" x14ac:dyDescent="0.3">
      <c r="E443" s="15">
        <v>22.4587085273985</v>
      </c>
      <c r="F443" s="15">
        <f t="shared" si="60"/>
        <v>22.46</v>
      </c>
      <c r="G443" s="18">
        <f t="shared" si="52"/>
        <v>20.130000000000003</v>
      </c>
      <c r="H443">
        <f t="shared" si="61"/>
        <v>3.3000000000000003</v>
      </c>
      <c r="I443">
        <f t="shared" si="53"/>
        <v>2.5228969006917485</v>
      </c>
      <c r="J443">
        <f t="shared" si="51"/>
        <v>2.5228969006917485</v>
      </c>
      <c r="L443">
        <f t="shared" si="57"/>
        <v>2.5300000000000051</v>
      </c>
      <c r="M443">
        <f t="shared" si="58"/>
        <v>0</v>
      </c>
      <c r="N443">
        <f t="shared" si="59"/>
        <v>0</v>
      </c>
    </row>
    <row r="444" spans="5:14" x14ac:dyDescent="0.3">
      <c r="E444" s="15">
        <v>22.4687930538777</v>
      </c>
      <c r="F444" s="15">
        <f t="shared" si="60"/>
        <v>22.47</v>
      </c>
      <c r="G444" s="18">
        <f t="shared" si="52"/>
        <v>20.184999999999992</v>
      </c>
      <c r="H444">
        <f t="shared" si="61"/>
        <v>3.3000000000000003</v>
      </c>
      <c r="I444">
        <f t="shared" si="53"/>
        <v>2.5783617963273517</v>
      </c>
      <c r="J444">
        <f t="shared" si="51"/>
        <v>2.5783617963273517</v>
      </c>
      <c r="L444">
        <f t="shared" si="57"/>
        <v>2.5849999999999937</v>
      </c>
      <c r="M444">
        <f t="shared" si="58"/>
        <v>0</v>
      </c>
      <c r="N444">
        <f t="shared" si="59"/>
        <v>0</v>
      </c>
    </row>
    <row r="445" spans="5:14" x14ac:dyDescent="0.3">
      <c r="E445" s="15">
        <v>22.478877580356901</v>
      </c>
      <c r="F445" s="15">
        <f t="shared" si="60"/>
        <v>22.48</v>
      </c>
      <c r="G445" s="18">
        <f t="shared" si="52"/>
        <v>20.239999999999998</v>
      </c>
      <c r="H445">
        <f t="shared" si="61"/>
        <v>3.3000000000000003</v>
      </c>
      <c r="I445">
        <f t="shared" si="53"/>
        <v>2.6338266919629558</v>
      </c>
      <c r="J445">
        <f t="shared" si="51"/>
        <v>2.6338266919629558</v>
      </c>
      <c r="L445">
        <f t="shared" si="57"/>
        <v>2.6400000000000023</v>
      </c>
      <c r="M445">
        <f t="shared" si="58"/>
        <v>0</v>
      </c>
      <c r="N445">
        <f t="shared" si="59"/>
        <v>0</v>
      </c>
    </row>
    <row r="446" spans="5:14" x14ac:dyDescent="0.3">
      <c r="E446" s="15">
        <v>22.488962106836201</v>
      </c>
      <c r="F446" s="15">
        <f t="shared" si="60"/>
        <v>22.49</v>
      </c>
      <c r="G446" s="18">
        <f t="shared" si="52"/>
        <v>20.294999999999991</v>
      </c>
      <c r="H446">
        <f t="shared" si="61"/>
        <v>3.3000000000000003</v>
      </c>
      <c r="I446">
        <f t="shared" si="53"/>
        <v>2.6892915875991066</v>
      </c>
      <c r="J446">
        <f t="shared" si="51"/>
        <v>2.6892915875991066</v>
      </c>
      <c r="L446">
        <f t="shared" si="57"/>
        <v>2.6949999999999918</v>
      </c>
      <c r="M446">
        <f t="shared" si="58"/>
        <v>0</v>
      </c>
      <c r="N446">
        <f t="shared" si="59"/>
        <v>0</v>
      </c>
    </row>
    <row r="447" spans="5:14" x14ac:dyDescent="0.3">
      <c r="E447" s="15">
        <v>22.499046633315398</v>
      </c>
      <c r="F447" s="15">
        <f t="shared" si="60"/>
        <v>22.5</v>
      </c>
      <c r="G447" s="18">
        <f t="shared" si="52"/>
        <v>20.350000000000001</v>
      </c>
      <c r="H447">
        <f t="shared" si="61"/>
        <v>3.3000000000000003</v>
      </c>
      <c r="I447">
        <f t="shared" si="53"/>
        <v>2.7447564832346902</v>
      </c>
      <c r="J447">
        <f t="shared" si="51"/>
        <v>2.7447564832346902</v>
      </c>
      <c r="L447">
        <f t="shared" si="57"/>
        <v>2.7500000000000004</v>
      </c>
      <c r="M447">
        <f t="shared" si="58"/>
        <v>0</v>
      </c>
      <c r="N447">
        <f t="shared" si="59"/>
        <v>0</v>
      </c>
    </row>
    <row r="448" spans="5:14" x14ac:dyDescent="0.3">
      <c r="E448" s="15">
        <v>22.509131159794599</v>
      </c>
      <c r="F448" s="15">
        <f t="shared" si="60"/>
        <v>22.51</v>
      </c>
      <c r="G448" s="18">
        <f t="shared" si="52"/>
        <v>20.405000000000008</v>
      </c>
      <c r="H448">
        <f t="shared" si="61"/>
        <v>3.3000000000000003</v>
      </c>
      <c r="I448">
        <f t="shared" si="53"/>
        <v>2.8002213788702943</v>
      </c>
      <c r="J448">
        <f t="shared" si="51"/>
        <v>2.8002213788702943</v>
      </c>
      <c r="L448">
        <f t="shared" si="57"/>
        <v>2.805000000000009</v>
      </c>
      <c r="M448">
        <f t="shared" si="58"/>
        <v>0</v>
      </c>
      <c r="N448">
        <f t="shared" si="59"/>
        <v>0</v>
      </c>
    </row>
    <row r="449" spans="5:14" x14ac:dyDescent="0.3">
      <c r="E449" s="15">
        <v>22.5192156862738</v>
      </c>
      <c r="F449" s="15">
        <f t="shared" si="60"/>
        <v>22.52</v>
      </c>
      <c r="G449" s="18">
        <f t="shared" si="52"/>
        <v>20.459999999999997</v>
      </c>
      <c r="H449">
        <f t="shared" si="61"/>
        <v>3.3000000000000003</v>
      </c>
      <c r="I449">
        <f t="shared" si="53"/>
        <v>2.855686274505898</v>
      </c>
      <c r="J449">
        <f t="shared" si="51"/>
        <v>2.855686274505898</v>
      </c>
      <c r="L449">
        <f t="shared" si="57"/>
        <v>2.8599999999999981</v>
      </c>
      <c r="M449">
        <f t="shared" si="58"/>
        <v>0</v>
      </c>
      <c r="N449">
        <f t="shared" si="59"/>
        <v>0</v>
      </c>
    </row>
    <row r="450" spans="5:14" x14ac:dyDescent="0.3">
      <c r="E450" s="15">
        <v>22.529300212753</v>
      </c>
      <c r="F450" s="15">
        <f t="shared" si="60"/>
        <v>22.53</v>
      </c>
      <c r="G450" s="18">
        <f t="shared" si="52"/>
        <v>20.515000000000004</v>
      </c>
      <c r="H450">
        <f t="shared" si="61"/>
        <v>3.3000000000000003</v>
      </c>
      <c r="I450">
        <f t="shared" si="53"/>
        <v>2.9111511701415016</v>
      </c>
      <c r="J450">
        <f t="shared" ref="J450:J457" si="62">IF(I450&lt;=$C$14,$C$14,I450)</f>
        <v>2.9111511701415016</v>
      </c>
      <c r="L450">
        <f t="shared" si="57"/>
        <v>2.9150000000000067</v>
      </c>
      <c r="M450">
        <f t="shared" si="58"/>
        <v>0</v>
      </c>
      <c r="N450">
        <f t="shared" si="59"/>
        <v>0</v>
      </c>
    </row>
    <row r="451" spans="5:14" x14ac:dyDescent="0.3">
      <c r="E451" s="15">
        <v>22.539384739232201</v>
      </c>
      <c r="F451" s="15">
        <f t="shared" si="60"/>
        <v>22.54</v>
      </c>
      <c r="G451" s="18">
        <f t="shared" ref="G451:G497" si="63">-0.33*$B$2*(($B$7-F451)/$B$15)</f>
        <v>20.569999999999993</v>
      </c>
      <c r="H451">
        <f t="shared" si="61"/>
        <v>3.3000000000000003</v>
      </c>
      <c r="I451">
        <f t="shared" ref="I451:I497" si="64">0.33*$B$2*((E451-$B$9)/$B$15)</f>
        <v>2.9666160657771052</v>
      </c>
      <c r="J451">
        <f t="shared" si="62"/>
        <v>2.9666160657771052</v>
      </c>
      <c r="L451">
        <f t="shared" si="57"/>
        <v>2.9699999999999958</v>
      </c>
      <c r="M451">
        <f t="shared" si="58"/>
        <v>0</v>
      </c>
      <c r="N451">
        <f t="shared" si="59"/>
        <v>0</v>
      </c>
    </row>
    <row r="452" spans="5:14" x14ac:dyDescent="0.3">
      <c r="E452" s="15">
        <v>22.549469265711402</v>
      </c>
      <c r="F452" s="15">
        <f t="shared" si="60"/>
        <v>22.55</v>
      </c>
      <c r="G452" s="18">
        <f t="shared" si="63"/>
        <v>20.625</v>
      </c>
      <c r="H452">
        <f t="shared" si="61"/>
        <v>3.3000000000000003</v>
      </c>
      <c r="I452">
        <f t="shared" si="64"/>
        <v>3.0220809614127089</v>
      </c>
      <c r="J452">
        <f t="shared" si="62"/>
        <v>3.0220809614127089</v>
      </c>
      <c r="L452">
        <f t="shared" si="57"/>
        <v>3.0250000000000044</v>
      </c>
      <c r="M452">
        <f t="shared" si="58"/>
        <v>0</v>
      </c>
      <c r="N452">
        <f t="shared" si="59"/>
        <v>0</v>
      </c>
    </row>
    <row r="453" spans="5:14" x14ac:dyDescent="0.3">
      <c r="E453" s="15">
        <v>22.559553792190599</v>
      </c>
      <c r="F453" s="15">
        <f t="shared" si="60"/>
        <v>22.56</v>
      </c>
      <c r="G453" s="18">
        <f t="shared" si="63"/>
        <v>20.679999999999993</v>
      </c>
      <c r="H453">
        <f t="shared" si="61"/>
        <v>3.3000000000000003</v>
      </c>
      <c r="I453">
        <f t="shared" si="64"/>
        <v>3.077545857048293</v>
      </c>
      <c r="J453">
        <f t="shared" si="62"/>
        <v>3.077545857048293</v>
      </c>
      <c r="L453">
        <f t="shared" ref="L453:L497" si="65">-0.33*$B$2*(($B$9-F453)/$B$15)</f>
        <v>3.0799999999999934</v>
      </c>
      <c r="M453">
        <f t="shared" si="58"/>
        <v>0</v>
      </c>
      <c r="N453">
        <f t="shared" si="59"/>
        <v>0</v>
      </c>
    </row>
    <row r="454" spans="5:14" x14ac:dyDescent="0.3">
      <c r="E454" s="15">
        <v>22.569638318669799</v>
      </c>
      <c r="F454" s="15">
        <f t="shared" si="60"/>
        <v>22.57</v>
      </c>
      <c r="G454" s="18">
        <f t="shared" si="63"/>
        <v>20.735000000000003</v>
      </c>
      <c r="H454">
        <f t="shared" si="61"/>
        <v>3.3000000000000003</v>
      </c>
      <c r="I454">
        <f t="shared" si="64"/>
        <v>3.1330107526838966</v>
      </c>
      <c r="J454">
        <f t="shared" si="62"/>
        <v>3.1330107526838966</v>
      </c>
      <c r="L454">
        <f t="shared" si="65"/>
        <v>3.135000000000002</v>
      </c>
      <c r="M454">
        <f t="shared" si="58"/>
        <v>0</v>
      </c>
      <c r="N454">
        <f t="shared" si="59"/>
        <v>0</v>
      </c>
    </row>
    <row r="455" spans="5:14" x14ac:dyDescent="0.3">
      <c r="E455" s="15">
        <v>22.579722845149099</v>
      </c>
      <c r="F455" s="15">
        <f t="shared" si="60"/>
        <v>22.58</v>
      </c>
      <c r="G455" s="18">
        <f t="shared" si="63"/>
        <v>20.789999999999988</v>
      </c>
      <c r="H455">
        <f t="shared" si="61"/>
        <v>3.3000000000000003</v>
      </c>
      <c r="I455">
        <f t="shared" si="64"/>
        <v>3.1884756483200474</v>
      </c>
      <c r="J455">
        <f t="shared" si="62"/>
        <v>3.1884756483200474</v>
      </c>
      <c r="L455">
        <f t="shared" si="65"/>
        <v>3.1899999999999911</v>
      </c>
      <c r="M455">
        <f t="shared" si="58"/>
        <v>0</v>
      </c>
      <c r="N455">
        <f t="shared" si="59"/>
        <v>0</v>
      </c>
    </row>
    <row r="456" spans="5:14" x14ac:dyDescent="0.3">
      <c r="E456" s="15">
        <v>22.5898073716283</v>
      </c>
      <c r="F456" s="15">
        <f t="shared" si="60"/>
        <v>22.59</v>
      </c>
      <c r="G456" s="18">
        <f t="shared" si="63"/>
        <v>20.844999999999999</v>
      </c>
      <c r="H456">
        <f t="shared" si="61"/>
        <v>3.3000000000000003</v>
      </c>
      <c r="I456">
        <f t="shared" si="64"/>
        <v>3.243940543955651</v>
      </c>
      <c r="J456">
        <f t="shared" si="62"/>
        <v>3.243940543955651</v>
      </c>
      <c r="L456">
        <f t="shared" si="65"/>
        <v>3.2449999999999997</v>
      </c>
      <c r="M456">
        <f t="shared" si="58"/>
        <v>0</v>
      </c>
      <c r="N456">
        <f t="shared" si="59"/>
        <v>0</v>
      </c>
    </row>
    <row r="457" spans="5:14" x14ac:dyDescent="0.3">
      <c r="E457" s="15">
        <v>22.599891898107501</v>
      </c>
      <c r="F457" s="15">
        <f t="shared" si="60"/>
        <v>22.6</v>
      </c>
      <c r="G457" s="18">
        <f t="shared" si="63"/>
        <v>20.900000000000006</v>
      </c>
      <c r="H457">
        <f t="shared" si="61"/>
        <v>3.3000000000000003</v>
      </c>
      <c r="I457">
        <f t="shared" si="64"/>
        <v>3.2994054395912547</v>
      </c>
      <c r="J457">
        <f t="shared" si="62"/>
        <v>3.2994054395912547</v>
      </c>
      <c r="L457">
        <f t="shared" si="65"/>
        <v>3.3000000000000083</v>
      </c>
      <c r="M457">
        <f t="shared" si="58"/>
        <v>0</v>
      </c>
      <c r="N457">
        <f t="shared" si="59"/>
        <v>0</v>
      </c>
    </row>
    <row r="458" spans="5:14" x14ac:dyDescent="0.3">
      <c r="E458" s="15">
        <v>22.609976424586701</v>
      </c>
      <c r="F458" s="15">
        <f t="shared" si="60"/>
        <v>22.61</v>
      </c>
      <c r="G458" s="18">
        <f t="shared" si="63"/>
        <v>20.954999999999995</v>
      </c>
      <c r="H458">
        <f t="shared" si="61"/>
        <v>3.3000000000000003</v>
      </c>
      <c r="I458">
        <f t="shared" si="64"/>
        <v>3.3548703352268583</v>
      </c>
      <c r="J458">
        <f>J457</f>
        <v>3.2994054395912547</v>
      </c>
      <c r="L458">
        <f t="shared" si="65"/>
        <v>3.3549999999999973</v>
      </c>
      <c r="M458">
        <f t="shared" si="58"/>
        <v>0</v>
      </c>
      <c r="N458">
        <f t="shared" si="59"/>
        <v>0</v>
      </c>
    </row>
    <row r="459" spans="5:14" x14ac:dyDescent="0.3">
      <c r="E459" s="15">
        <v>22.620060951065899</v>
      </c>
      <c r="F459" s="15">
        <f t="shared" si="60"/>
        <v>22.62</v>
      </c>
      <c r="G459" s="18">
        <f t="shared" si="63"/>
        <v>21.01</v>
      </c>
      <c r="H459">
        <f t="shared" si="61"/>
        <v>3.3000000000000003</v>
      </c>
      <c r="I459">
        <f t="shared" si="64"/>
        <v>3.4103352308624428</v>
      </c>
      <c r="J459">
        <f>J457</f>
        <v>3.2994054395912547</v>
      </c>
      <c r="L459">
        <f t="shared" si="65"/>
        <v>3.4100000000000059</v>
      </c>
      <c r="M459">
        <f t="shared" si="58"/>
        <v>0</v>
      </c>
      <c r="N459">
        <f t="shared" si="59"/>
        <v>0</v>
      </c>
    </row>
    <row r="460" spans="5:14" x14ac:dyDescent="0.3">
      <c r="E460" s="15">
        <v>22.630145477545099</v>
      </c>
      <c r="F460" s="15">
        <f t="shared" si="60"/>
        <v>22.63</v>
      </c>
      <c r="G460" s="18">
        <f t="shared" si="63"/>
        <v>21.064999999999994</v>
      </c>
      <c r="H460">
        <f t="shared" si="61"/>
        <v>3.3000000000000003</v>
      </c>
      <c r="I460">
        <f t="shared" si="64"/>
        <v>3.465800126498046</v>
      </c>
      <c r="J460">
        <f>J457</f>
        <v>3.2994054395912547</v>
      </c>
      <c r="L460">
        <f t="shared" si="65"/>
        <v>3.4649999999999954</v>
      </c>
      <c r="M460">
        <f t="shared" si="58"/>
        <v>0</v>
      </c>
      <c r="N460">
        <f t="shared" si="59"/>
        <v>0</v>
      </c>
    </row>
    <row r="461" spans="5:14" x14ac:dyDescent="0.3">
      <c r="E461" s="15">
        <v>22.6402300040243</v>
      </c>
      <c r="F461" s="15">
        <f t="shared" si="60"/>
        <v>22.64</v>
      </c>
      <c r="G461" s="18">
        <f t="shared" si="63"/>
        <v>21.120000000000005</v>
      </c>
      <c r="H461">
        <f t="shared" si="61"/>
        <v>3.3000000000000003</v>
      </c>
      <c r="I461">
        <f t="shared" si="64"/>
        <v>3.5212650221336497</v>
      </c>
      <c r="J461">
        <f>J457</f>
        <v>3.2994054395912547</v>
      </c>
      <c r="L461">
        <f t="shared" si="65"/>
        <v>3.520000000000004</v>
      </c>
      <c r="M461">
        <f t="shared" si="58"/>
        <v>0</v>
      </c>
      <c r="N461">
        <f t="shared" si="59"/>
        <v>0</v>
      </c>
    </row>
    <row r="462" spans="5:14" x14ac:dyDescent="0.3">
      <c r="E462" s="15">
        <v>22.650314530503501</v>
      </c>
      <c r="F462" s="15">
        <f t="shared" si="60"/>
        <v>22.65</v>
      </c>
      <c r="G462" s="18">
        <f t="shared" si="63"/>
        <v>21.17499999999999</v>
      </c>
      <c r="H462">
        <f t="shared" si="61"/>
        <v>3.3000000000000003</v>
      </c>
      <c r="I462">
        <f t="shared" si="64"/>
        <v>3.5767299177692538</v>
      </c>
      <c r="J462">
        <f>J457</f>
        <v>3.2994054395912547</v>
      </c>
      <c r="L462">
        <f t="shared" si="65"/>
        <v>3.5749999999999926</v>
      </c>
      <c r="M462">
        <f t="shared" si="58"/>
        <v>0</v>
      </c>
      <c r="N462">
        <f t="shared" si="59"/>
        <v>0</v>
      </c>
    </row>
    <row r="463" spans="5:14" x14ac:dyDescent="0.3">
      <c r="E463" s="15">
        <v>22.660399056982701</v>
      </c>
      <c r="F463" s="15">
        <f t="shared" si="60"/>
        <v>22.66</v>
      </c>
      <c r="G463" s="18">
        <f t="shared" si="63"/>
        <v>21.23</v>
      </c>
      <c r="H463">
        <f t="shared" si="61"/>
        <v>3.3000000000000003</v>
      </c>
      <c r="I463">
        <f t="shared" si="64"/>
        <v>3.6321948134048569</v>
      </c>
      <c r="J463">
        <f>J457</f>
        <v>3.2994054395912547</v>
      </c>
      <c r="L463">
        <f t="shared" si="65"/>
        <v>3.6300000000000012</v>
      </c>
      <c r="M463">
        <f t="shared" si="58"/>
        <v>0</v>
      </c>
      <c r="N463">
        <f t="shared" si="59"/>
        <v>0</v>
      </c>
    </row>
    <row r="464" spans="5:14" x14ac:dyDescent="0.3">
      <c r="E464" s="15">
        <v>22.670483583462001</v>
      </c>
      <c r="F464" s="15">
        <f t="shared" si="60"/>
        <v>22.67</v>
      </c>
      <c r="G464" s="18">
        <f t="shared" si="63"/>
        <v>21.285000000000007</v>
      </c>
      <c r="H464">
        <f t="shared" si="61"/>
        <v>3.3000000000000003</v>
      </c>
      <c r="I464">
        <f t="shared" si="64"/>
        <v>3.6876597090410077</v>
      </c>
      <c r="J464">
        <f>J463</f>
        <v>3.2994054395912547</v>
      </c>
      <c r="L464">
        <f t="shared" si="65"/>
        <v>3.6850000000000098</v>
      </c>
      <c r="M464">
        <f t="shared" si="58"/>
        <v>0</v>
      </c>
      <c r="N464">
        <f t="shared" si="59"/>
        <v>0</v>
      </c>
    </row>
    <row r="465" spans="5:14" x14ac:dyDescent="0.3">
      <c r="E465" s="15">
        <v>22.680568109941198</v>
      </c>
      <c r="F465" s="15">
        <f t="shared" si="60"/>
        <v>22.68</v>
      </c>
      <c r="G465" s="18">
        <f t="shared" si="63"/>
        <v>21.339999999999996</v>
      </c>
      <c r="H465">
        <f t="shared" si="61"/>
        <v>3.3000000000000003</v>
      </c>
      <c r="I465">
        <f t="shared" si="64"/>
        <v>3.7431246046765922</v>
      </c>
      <c r="J465">
        <f>J457</f>
        <v>3.2994054395912547</v>
      </c>
      <c r="L465">
        <f t="shared" si="65"/>
        <v>3.7399999999999989</v>
      </c>
      <c r="M465">
        <f t="shared" si="58"/>
        <v>0</v>
      </c>
      <c r="N465">
        <f t="shared" si="59"/>
        <v>0</v>
      </c>
    </row>
    <row r="466" spans="5:14" x14ac:dyDescent="0.3">
      <c r="E466" s="15">
        <v>22.690652636420399</v>
      </c>
      <c r="F466" s="15">
        <f t="shared" si="60"/>
        <v>22.69</v>
      </c>
      <c r="G466" s="18">
        <f t="shared" si="63"/>
        <v>21.395000000000003</v>
      </c>
      <c r="H466">
        <f t="shared" si="61"/>
        <v>3.3000000000000003</v>
      </c>
      <c r="I466">
        <f t="shared" si="64"/>
        <v>3.7985895003121954</v>
      </c>
      <c r="J466">
        <f>J457</f>
        <v>3.2994054395912547</v>
      </c>
      <c r="L466">
        <f t="shared" si="65"/>
        <v>3.7950000000000075</v>
      </c>
      <c r="M466">
        <f t="shared" si="58"/>
        <v>0</v>
      </c>
      <c r="N466">
        <f t="shared" si="59"/>
        <v>0</v>
      </c>
    </row>
    <row r="467" spans="5:14" x14ac:dyDescent="0.3">
      <c r="E467" s="15">
        <v>22.7007371628996</v>
      </c>
      <c r="F467" s="15">
        <f t="shared" si="60"/>
        <v>22.7</v>
      </c>
      <c r="G467" s="18">
        <f t="shared" si="63"/>
        <v>21.449999999999996</v>
      </c>
      <c r="H467">
        <f t="shared" si="61"/>
        <v>3.3000000000000003</v>
      </c>
      <c r="I467">
        <f t="shared" si="64"/>
        <v>3.8540543959477991</v>
      </c>
      <c r="J467">
        <f>J457</f>
        <v>3.2994054395912547</v>
      </c>
      <c r="L467">
        <f t="shared" si="65"/>
        <v>3.849999999999997</v>
      </c>
      <c r="M467">
        <f t="shared" si="58"/>
        <v>0</v>
      </c>
      <c r="N467">
        <f t="shared" si="59"/>
        <v>0</v>
      </c>
    </row>
    <row r="468" spans="5:14" x14ac:dyDescent="0.3">
      <c r="E468" s="15">
        <v>22.7108216893788</v>
      </c>
      <c r="F468" s="15">
        <f t="shared" si="60"/>
        <v>22.71</v>
      </c>
      <c r="G468" s="18">
        <f t="shared" si="63"/>
        <v>21.505000000000006</v>
      </c>
      <c r="H468">
        <f t="shared" si="61"/>
        <v>3.3000000000000003</v>
      </c>
      <c r="I468">
        <f t="shared" si="64"/>
        <v>3.9095192915834032</v>
      </c>
      <c r="J468">
        <f>J457</f>
        <v>3.2994054395912547</v>
      </c>
      <c r="L468">
        <f t="shared" si="65"/>
        <v>3.9050000000000056</v>
      </c>
      <c r="M468">
        <f t="shared" si="58"/>
        <v>0</v>
      </c>
      <c r="N468">
        <f t="shared" si="59"/>
        <v>0</v>
      </c>
    </row>
    <row r="469" spans="5:14" x14ac:dyDescent="0.3">
      <c r="E469" s="15">
        <v>22.720906215858001</v>
      </c>
      <c r="F469" s="15">
        <f t="shared" si="60"/>
        <v>22.72</v>
      </c>
      <c r="G469" s="18">
        <f t="shared" si="63"/>
        <v>21.559999999999992</v>
      </c>
      <c r="H469">
        <f t="shared" si="61"/>
        <v>3.3000000000000003</v>
      </c>
      <c r="I469">
        <f t="shared" si="64"/>
        <v>3.9649841872190064</v>
      </c>
      <c r="J469">
        <f>J457</f>
        <v>3.2994054395912547</v>
      </c>
      <c r="L469">
        <f t="shared" si="65"/>
        <v>3.9599999999999942</v>
      </c>
      <c r="M469">
        <f t="shared" ref="M469:M497" si="66">$B$3/$B$2*H469</f>
        <v>0</v>
      </c>
      <c r="N469">
        <f t="shared" ref="N469:N472" si="67">$B$3/$B$2*J469</f>
        <v>0</v>
      </c>
    </row>
    <row r="470" spans="5:14" x14ac:dyDescent="0.3">
      <c r="E470" s="15">
        <v>22.730990742337202</v>
      </c>
      <c r="F470" s="15">
        <f t="shared" ref="F470:F497" si="68">ROUND(E470,2)</f>
        <v>22.73</v>
      </c>
      <c r="G470" s="18">
        <f t="shared" si="63"/>
        <v>21.615000000000002</v>
      </c>
      <c r="H470">
        <f t="shared" ref="H470:H497" si="69">IF(G470&gt;=$C$13,$C$13,G470)</f>
        <v>3.3000000000000003</v>
      </c>
      <c r="I470">
        <f t="shared" si="64"/>
        <v>4.0204490828546096</v>
      </c>
      <c r="J470">
        <f>J457</f>
        <v>3.2994054395912547</v>
      </c>
      <c r="L470">
        <f t="shared" si="65"/>
        <v>4.0150000000000032</v>
      </c>
      <c r="M470">
        <f t="shared" si="66"/>
        <v>0</v>
      </c>
      <c r="N470">
        <f t="shared" si="67"/>
        <v>0</v>
      </c>
    </row>
    <row r="471" spans="5:14" x14ac:dyDescent="0.3">
      <c r="E471" s="15">
        <v>22.741075268816399</v>
      </c>
      <c r="F471" s="15">
        <f t="shared" si="68"/>
        <v>22.74</v>
      </c>
      <c r="G471" s="18">
        <f t="shared" si="63"/>
        <v>21.669999999999987</v>
      </c>
      <c r="H471">
        <f t="shared" si="69"/>
        <v>3.3000000000000003</v>
      </c>
      <c r="I471">
        <f t="shared" si="64"/>
        <v>4.0759139784901945</v>
      </c>
      <c r="J471">
        <f>J457</f>
        <v>3.2994054395912547</v>
      </c>
      <c r="L471">
        <f t="shared" si="65"/>
        <v>4.0699999999999914</v>
      </c>
      <c r="M471">
        <f t="shared" si="66"/>
        <v>0</v>
      </c>
      <c r="N471">
        <f t="shared" si="67"/>
        <v>0</v>
      </c>
    </row>
    <row r="472" spans="5:14" x14ac:dyDescent="0.3">
      <c r="E472" s="15">
        <v>22.7511597952956</v>
      </c>
      <c r="F472" s="15">
        <f t="shared" si="68"/>
        <v>22.75</v>
      </c>
      <c r="G472" s="18">
        <f t="shared" si="63"/>
        <v>21.724999999999998</v>
      </c>
      <c r="H472">
        <f t="shared" si="69"/>
        <v>3.3000000000000003</v>
      </c>
      <c r="I472">
        <f t="shared" si="64"/>
        <v>4.1313788741257973</v>
      </c>
      <c r="J472">
        <f>J457</f>
        <v>3.2994054395912547</v>
      </c>
      <c r="L472">
        <f t="shared" si="65"/>
        <v>4.125</v>
      </c>
      <c r="M472">
        <f t="shared" si="66"/>
        <v>0</v>
      </c>
      <c r="N472">
        <f t="shared" si="67"/>
        <v>0</v>
      </c>
    </row>
    <row r="473" spans="5:14" x14ac:dyDescent="0.3">
      <c r="E473" s="15">
        <v>22.7612443217749</v>
      </c>
      <c r="F473" s="15">
        <f t="shared" si="68"/>
        <v>22.76</v>
      </c>
      <c r="G473" s="18">
        <f t="shared" si="63"/>
        <v>21.780000000000005</v>
      </c>
      <c r="H473">
        <f t="shared" si="69"/>
        <v>3.3000000000000003</v>
      </c>
      <c r="I473">
        <f t="shared" si="64"/>
        <v>4.1868437697619481</v>
      </c>
      <c r="J473">
        <f>J457</f>
        <v>3.2994054395912547</v>
      </c>
      <c r="L473">
        <f t="shared" si="65"/>
        <v>4.1800000000000086</v>
      </c>
      <c r="M473">
        <f t="shared" si="66"/>
        <v>0</v>
      </c>
      <c r="N473">
        <f t="shared" ref="N473:N497" si="70">$B$3/$B$2*J473</f>
        <v>0</v>
      </c>
    </row>
    <row r="474" spans="5:14" x14ac:dyDescent="0.3">
      <c r="E474" s="15">
        <v>22.7713288482541</v>
      </c>
      <c r="F474" s="15">
        <f t="shared" si="68"/>
        <v>22.77</v>
      </c>
      <c r="G474" s="18">
        <f t="shared" si="63"/>
        <v>21.834999999999997</v>
      </c>
      <c r="H474">
        <f t="shared" si="69"/>
        <v>3.3000000000000003</v>
      </c>
      <c r="I474">
        <f t="shared" si="64"/>
        <v>4.2423086653975526</v>
      </c>
      <c r="J474">
        <f>J457</f>
        <v>3.2994054395912547</v>
      </c>
      <c r="L474">
        <f t="shared" si="65"/>
        <v>4.2349999999999985</v>
      </c>
      <c r="M474">
        <f t="shared" si="66"/>
        <v>0</v>
      </c>
      <c r="N474">
        <f t="shared" si="70"/>
        <v>0</v>
      </c>
    </row>
    <row r="475" spans="5:14" x14ac:dyDescent="0.3">
      <c r="E475" s="15">
        <v>22.781413374733301</v>
      </c>
      <c r="F475" s="15">
        <f t="shared" si="68"/>
        <v>22.78</v>
      </c>
      <c r="G475" s="18">
        <f t="shared" si="63"/>
        <v>21.890000000000008</v>
      </c>
      <c r="H475">
        <f t="shared" si="69"/>
        <v>3.3000000000000003</v>
      </c>
      <c r="I475">
        <f t="shared" si="64"/>
        <v>4.2977735610331562</v>
      </c>
      <c r="J475">
        <f>J457</f>
        <v>3.2994054395912547</v>
      </c>
      <c r="L475">
        <f t="shared" si="65"/>
        <v>4.2900000000000071</v>
      </c>
      <c r="M475">
        <f t="shared" si="66"/>
        <v>0</v>
      </c>
      <c r="N475">
        <f t="shared" si="70"/>
        <v>0</v>
      </c>
    </row>
    <row r="476" spans="5:14" x14ac:dyDescent="0.3">
      <c r="E476" s="15">
        <v>22.791497901212502</v>
      </c>
      <c r="F476" s="15">
        <f t="shared" si="68"/>
        <v>22.79</v>
      </c>
      <c r="G476" s="18">
        <f t="shared" si="63"/>
        <v>21.944999999999993</v>
      </c>
      <c r="H476">
        <f t="shared" si="69"/>
        <v>3.3000000000000003</v>
      </c>
      <c r="I476">
        <f t="shared" si="64"/>
        <v>4.353238456668759</v>
      </c>
      <c r="J476">
        <f>J457</f>
        <v>3.2994054395912547</v>
      </c>
      <c r="L476">
        <f t="shared" si="65"/>
        <v>4.3449999999999962</v>
      </c>
      <c r="M476">
        <f t="shared" si="66"/>
        <v>0</v>
      </c>
      <c r="N476">
        <f t="shared" si="70"/>
        <v>0</v>
      </c>
    </row>
    <row r="477" spans="5:14" x14ac:dyDescent="0.3">
      <c r="E477" s="15">
        <v>22.801582427691699</v>
      </c>
      <c r="F477" s="15">
        <f t="shared" si="68"/>
        <v>22.8</v>
      </c>
      <c r="G477" s="18">
        <f t="shared" si="63"/>
        <v>22.000000000000004</v>
      </c>
      <c r="H477">
        <f t="shared" si="69"/>
        <v>3.3000000000000003</v>
      </c>
      <c r="I477">
        <f t="shared" si="64"/>
        <v>4.408703352304344</v>
      </c>
      <c r="J477">
        <f>J457</f>
        <v>3.2994054395912547</v>
      </c>
      <c r="L477">
        <f t="shared" si="65"/>
        <v>4.4000000000000048</v>
      </c>
      <c r="M477">
        <f t="shared" si="66"/>
        <v>0</v>
      </c>
      <c r="N477">
        <f t="shared" si="70"/>
        <v>0</v>
      </c>
    </row>
    <row r="478" spans="5:14" x14ac:dyDescent="0.3">
      <c r="E478" s="15">
        <v>22.811666954170899</v>
      </c>
      <c r="F478" s="15">
        <f t="shared" si="68"/>
        <v>22.81</v>
      </c>
      <c r="G478" s="18">
        <f t="shared" si="63"/>
        <v>22.054999999999993</v>
      </c>
      <c r="H478">
        <f t="shared" si="69"/>
        <v>3.3000000000000003</v>
      </c>
      <c r="I478">
        <f t="shared" si="64"/>
        <v>4.4641682479399467</v>
      </c>
      <c r="J478">
        <f>J457</f>
        <v>3.2994054395912547</v>
      </c>
      <c r="L478">
        <f t="shared" si="65"/>
        <v>4.454999999999993</v>
      </c>
      <c r="M478">
        <f t="shared" si="66"/>
        <v>0</v>
      </c>
      <c r="N478">
        <f t="shared" si="70"/>
        <v>0</v>
      </c>
    </row>
    <row r="479" spans="5:14" x14ac:dyDescent="0.3">
      <c r="E479" s="15">
        <v>22.8217514806501</v>
      </c>
      <c r="F479" s="15">
        <f t="shared" si="68"/>
        <v>22.82</v>
      </c>
      <c r="G479" s="18">
        <f t="shared" si="63"/>
        <v>22.11</v>
      </c>
      <c r="H479">
        <f t="shared" si="69"/>
        <v>3.3000000000000003</v>
      </c>
      <c r="I479">
        <f t="shared" si="64"/>
        <v>4.5196331435755512</v>
      </c>
      <c r="J479">
        <f>J457</f>
        <v>3.2994054395912547</v>
      </c>
      <c r="L479">
        <f t="shared" si="65"/>
        <v>4.5100000000000016</v>
      </c>
      <c r="M479">
        <f t="shared" si="66"/>
        <v>0</v>
      </c>
      <c r="N479">
        <f t="shared" si="70"/>
        <v>0</v>
      </c>
    </row>
    <row r="480" spans="5:14" x14ac:dyDescent="0.3">
      <c r="E480" s="15">
        <v>22.831836007129301</v>
      </c>
      <c r="F480" s="15">
        <f t="shared" si="68"/>
        <v>22.83</v>
      </c>
      <c r="G480" s="18">
        <f t="shared" si="63"/>
        <v>22.164999999999992</v>
      </c>
      <c r="H480">
        <f t="shared" si="69"/>
        <v>3.3000000000000003</v>
      </c>
      <c r="I480">
        <f t="shared" si="64"/>
        <v>4.5750980392111549</v>
      </c>
      <c r="J480">
        <f>J457</f>
        <v>3.2994054395912547</v>
      </c>
      <c r="L480">
        <f t="shared" si="65"/>
        <v>4.5649999999999915</v>
      </c>
      <c r="M480">
        <f t="shared" si="66"/>
        <v>0</v>
      </c>
      <c r="N480">
        <f t="shared" si="70"/>
        <v>0</v>
      </c>
    </row>
    <row r="481" spans="5:14" x14ac:dyDescent="0.3">
      <c r="E481" s="15">
        <v>22.841920533608501</v>
      </c>
      <c r="F481" s="15">
        <f t="shared" si="68"/>
        <v>22.84</v>
      </c>
      <c r="G481" s="18">
        <f t="shared" si="63"/>
        <v>22.22</v>
      </c>
      <c r="H481">
        <f t="shared" si="69"/>
        <v>3.3000000000000003</v>
      </c>
      <c r="I481">
        <f t="shared" si="64"/>
        <v>4.6305629348467576</v>
      </c>
      <c r="J481">
        <f>J457</f>
        <v>3.2994054395912547</v>
      </c>
      <c r="L481">
        <f t="shared" si="65"/>
        <v>4.62</v>
      </c>
      <c r="M481">
        <f t="shared" si="66"/>
        <v>0</v>
      </c>
      <c r="N481">
        <f t="shared" si="70"/>
        <v>0</v>
      </c>
    </row>
    <row r="482" spans="5:14" x14ac:dyDescent="0.3">
      <c r="E482" s="15">
        <v>22.852005060087802</v>
      </c>
      <c r="F482" s="15">
        <f t="shared" si="68"/>
        <v>22.85</v>
      </c>
      <c r="G482" s="18">
        <f t="shared" si="63"/>
        <v>22.275000000000009</v>
      </c>
      <c r="H482">
        <f t="shared" si="69"/>
        <v>3.3000000000000003</v>
      </c>
      <c r="I482">
        <f t="shared" si="64"/>
        <v>4.6860278304829084</v>
      </c>
      <c r="J482">
        <f>J457</f>
        <v>3.2994054395912547</v>
      </c>
      <c r="L482">
        <f t="shared" si="65"/>
        <v>4.6750000000000087</v>
      </c>
      <c r="M482">
        <f t="shared" si="66"/>
        <v>0</v>
      </c>
      <c r="N482">
        <f t="shared" si="70"/>
        <v>0</v>
      </c>
    </row>
    <row r="483" spans="5:14" x14ac:dyDescent="0.3">
      <c r="E483" s="15">
        <v>22.862089586566999</v>
      </c>
      <c r="F483" s="15">
        <f t="shared" si="68"/>
        <v>22.86</v>
      </c>
      <c r="G483" s="18">
        <f t="shared" si="63"/>
        <v>22.329999999999995</v>
      </c>
      <c r="H483">
        <f t="shared" si="69"/>
        <v>3.3000000000000003</v>
      </c>
      <c r="I483">
        <f t="shared" si="64"/>
        <v>4.7414927261184934</v>
      </c>
      <c r="J483">
        <f>J457</f>
        <v>3.2994054395912547</v>
      </c>
      <c r="L483">
        <f t="shared" si="65"/>
        <v>4.7299999999999978</v>
      </c>
      <c r="M483">
        <f t="shared" si="66"/>
        <v>0</v>
      </c>
      <c r="N483">
        <f t="shared" si="70"/>
        <v>0</v>
      </c>
    </row>
    <row r="484" spans="5:14" x14ac:dyDescent="0.3">
      <c r="E484" s="15">
        <v>22.872174113046199</v>
      </c>
      <c r="F484" s="15">
        <f t="shared" si="68"/>
        <v>22.87</v>
      </c>
      <c r="G484" s="18">
        <f t="shared" si="63"/>
        <v>22.385000000000005</v>
      </c>
      <c r="H484">
        <f t="shared" si="69"/>
        <v>3.3000000000000003</v>
      </c>
      <c r="I484">
        <f t="shared" si="64"/>
        <v>4.7969576217540961</v>
      </c>
      <c r="J484">
        <f>J457</f>
        <v>3.2994054395912547</v>
      </c>
      <c r="L484">
        <f t="shared" si="65"/>
        <v>4.7850000000000064</v>
      </c>
      <c r="M484">
        <f t="shared" si="66"/>
        <v>0</v>
      </c>
      <c r="N484">
        <f t="shared" si="70"/>
        <v>0</v>
      </c>
    </row>
    <row r="485" spans="5:14" x14ac:dyDescent="0.3">
      <c r="E485" s="15">
        <v>22.8822586395254</v>
      </c>
      <c r="F485" s="15">
        <f t="shared" si="68"/>
        <v>22.88</v>
      </c>
      <c r="G485" s="18">
        <f t="shared" si="63"/>
        <v>22.439999999999994</v>
      </c>
      <c r="H485">
        <f t="shared" si="69"/>
        <v>3.3000000000000003</v>
      </c>
      <c r="I485">
        <f t="shared" si="64"/>
        <v>4.8524225173897007</v>
      </c>
      <c r="J485">
        <f>J457</f>
        <v>3.2994054395912547</v>
      </c>
      <c r="L485">
        <f t="shared" si="65"/>
        <v>4.8399999999999945</v>
      </c>
      <c r="M485">
        <f t="shared" si="66"/>
        <v>0</v>
      </c>
      <c r="N485">
        <f t="shared" si="70"/>
        <v>0</v>
      </c>
    </row>
    <row r="486" spans="5:14" x14ac:dyDescent="0.3">
      <c r="E486" s="15">
        <v>22.892343166004601</v>
      </c>
      <c r="F486" s="15">
        <f t="shared" si="68"/>
        <v>22.89</v>
      </c>
      <c r="G486" s="18">
        <f t="shared" si="63"/>
        <v>22.495000000000001</v>
      </c>
      <c r="H486">
        <f t="shared" si="69"/>
        <v>3.3000000000000003</v>
      </c>
      <c r="I486">
        <f t="shared" si="64"/>
        <v>4.9078874130253043</v>
      </c>
      <c r="J486">
        <f>J457</f>
        <v>3.2994054395912547</v>
      </c>
      <c r="L486">
        <f t="shared" si="65"/>
        <v>4.8950000000000031</v>
      </c>
      <c r="M486">
        <f t="shared" si="66"/>
        <v>0</v>
      </c>
      <c r="N486">
        <f t="shared" si="70"/>
        <v>0</v>
      </c>
    </row>
    <row r="487" spans="5:14" x14ac:dyDescent="0.3">
      <c r="E487" s="15">
        <v>22.902427692483801</v>
      </c>
      <c r="F487" s="15">
        <f t="shared" si="68"/>
        <v>22.9</v>
      </c>
      <c r="G487" s="18">
        <f t="shared" si="63"/>
        <v>22.549999999999994</v>
      </c>
      <c r="H487">
        <f t="shared" si="69"/>
        <v>3.3000000000000003</v>
      </c>
      <c r="I487">
        <f t="shared" si="64"/>
        <v>4.963352308660907</v>
      </c>
      <c r="J487">
        <f>J457</f>
        <v>3.2994054395912547</v>
      </c>
      <c r="L487">
        <f t="shared" si="65"/>
        <v>4.9499999999999931</v>
      </c>
      <c r="M487">
        <f t="shared" si="66"/>
        <v>0</v>
      </c>
      <c r="N487">
        <f t="shared" si="70"/>
        <v>0</v>
      </c>
    </row>
    <row r="488" spans="5:14" x14ac:dyDescent="0.3">
      <c r="E488" s="15">
        <v>22.912512218962998</v>
      </c>
      <c r="F488" s="15">
        <f t="shared" si="68"/>
        <v>22.91</v>
      </c>
      <c r="G488" s="18">
        <f t="shared" si="63"/>
        <v>22.605</v>
      </c>
      <c r="H488">
        <f t="shared" si="69"/>
        <v>3.3000000000000003</v>
      </c>
      <c r="I488">
        <f t="shared" si="64"/>
        <v>5.018817204296492</v>
      </c>
      <c r="J488">
        <f>J457</f>
        <v>3.2994054395912547</v>
      </c>
      <c r="L488">
        <f t="shared" si="65"/>
        <v>5.0050000000000017</v>
      </c>
      <c r="M488">
        <f t="shared" si="66"/>
        <v>0</v>
      </c>
      <c r="N488">
        <f t="shared" si="70"/>
        <v>0</v>
      </c>
    </row>
    <row r="489" spans="5:14" x14ac:dyDescent="0.3">
      <c r="E489" s="15">
        <v>22.922596745442199</v>
      </c>
      <c r="F489" s="15">
        <f t="shared" si="68"/>
        <v>22.92</v>
      </c>
      <c r="G489" s="18">
        <f t="shared" si="63"/>
        <v>22.660000000000011</v>
      </c>
      <c r="H489">
        <f t="shared" si="69"/>
        <v>3.3000000000000003</v>
      </c>
      <c r="I489">
        <f t="shared" si="64"/>
        <v>5.0742820999320948</v>
      </c>
      <c r="J489">
        <f>J457</f>
        <v>3.2994054395912547</v>
      </c>
      <c r="L489">
        <f t="shared" si="65"/>
        <v>5.0600000000000103</v>
      </c>
      <c r="M489">
        <f t="shared" si="66"/>
        <v>0</v>
      </c>
      <c r="N489">
        <f t="shared" si="70"/>
        <v>0</v>
      </c>
    </row>
    <row r="490" spans="5:14" x14ac:dyDescent="0.3">
      <c r="E490" s="15">
        <v>22.932681271921499</v>
      </c>
      <c r="F490" s="15">
        <f t="shared" si="68"/>
        <v>22.93</v>
      </c>
      <c r="G490" s="18">
        <f t="shared" si="63"/>
        <v>22.714999999999996</v>
      </c>
      <c r="H490">
        <f t="shared" si="69"/>
        <v>3.3000000000000003</v>
      </c>
      <c r="I490">
        <f t="shared" si="64"/>
        <v>5.1297469955682455</v>
      </c>
      <c r="J490">
        <f>J457</f>
        <v>3.2994054395912547</v>
      </c>
      <c r="L490">
        <f t="shared" si="65"/>
        <v>5.1149999999999993</v>
      </c>
      <c r="M490">
        <f t="shared" si="66"/>
        <v>0</v>
      </c>
      <c r="N490">
        <f t="shared" si="70"/>
        <v>0</v>
      </c>
    </row>
    <row r="491" spans="5:14" x14ac:dyDescent="0.3">
      <c r="E491" s="15">
        <v>22.9427657984007</v>
      </c>
      <c r="F491" s="15">
        <f t="shared" si="68"/>
        <v>22.94</v>
      </c>
      <c r="G491" s="18">
        <f t="shared" si="63"/>
        <v>22.770000000000007</v>
      </c>
      <c r="H491">
        <f t="shared" si="69"/>
        <v>3.3000000000000003</v>
      </c>
      <c r="I491">
        <f t="shared" si="64"/>
        <v>5.1852118912038501</v>
      </c>
      <c r="J491">
        <f>J457</f>
        <v>3.2994054395912547</v>
      </c>
      <c r="L491">
        <f t="shared" si="65"/>
        <v>5.1700000000000079</v>
      </c>
      <c r="M491">
        <f t="shared" si="66"/>
        <v>0</v>
      </c>
      <c r="N491">
        <f t="shared" si="70"/>
        <v>0</v>
      </c>
    </row>
    <row r="492" spans="5:14" x14ac:dyDescent="0.3">
      <c r="E492" s="15">
        <v>22.952850324879901</v>
      </c>
      <c r="F492" s="15">
        <f t="shared" si="68"/>
        <v>22.95</v>
      </c>
      <c r="G492" s="18">
        <f t="shared" si="63"/>
        <v>22.824999999999996</v>
      </c>
      <c r="H492">
        <f t="shared" si="69"/>
        <v>3.3000000000000003</v>
      </c>
      <c r="I492">
        <f t="shared" si="64"/>
        <v>5.2406767868394537</v>
      </c>
      <c r="J492">
        <f>J457</f>
        <v>3.2994054395912547</v>
      </c>
      <c r="L492">
        <f t="shared" si="65"/>
        <v>5.2249999999999961</v>
      </c>
      <c r="M492">
        <f t="shared" si="66"/>
        <v>0</v>
      </c>
      <c r="N492">
        <f t="shared" si="70"/>
        <v>0</v>
      </c>
    </row>
    <row r="493" spans="5:14" x14ac:dyDescent="0.3">
      <c r="E493" s="15">
        <v>22.962934851359101</v>
      </c>
      <c r="F493" s="15">
        <f t="shared" si="68"/>
        <v>22.96</v>
      </c>
      <c r="G493" s="18">
        <f t="shared" si="63"/>
        <v>22.880000000000003</v>
      </c>
      <c r="H493">
        <f t="shared" si="69"/>
        <v>3.3000000000000003</v>
      </c>
      <c r="I493">
        <f t="shared" si="64"/>
        <v>5.2961416824750565</v>
      </c>
      <c r="J493">
        <f>J457</f>
        <v>3.2994054395912547</v>
      </c>
      <c r="L493">
        <f t="shared" si="65"/>
        <v>5.2800000000000047</v>
      </c>
      <c r="M493">
        <f t="shared" si="66"/>
        <v>0</v>
      </c>
      <c r="N493">
        <f t="shared" si="70"/>
        <v>0</v>
      </c>
    </row>
    <row r="494" spans="5:14" x14ac:dyDescent="0.3">
      <c r="E494" s="15">
        <v>22.973019377838298</v>
      </c>
      <c r="F494" s="15">
        <f t="shared" si="68"/>
        <v>22.97</v>
      </c>
      <c r="G494" s="18">
        <f t="shared" si="63"/>
        <v>22.934999999999995</v>
      </c>
      <c r="H494">
        <f t="shared" si="69"/>
        <v>3.3000000000000003</v>
      </c>
      <c r="I494">
        <f t="shared" si="64"/>
        <v>5.3516065781106414</v>
      </c>
      <c r="J494">
        <f>J457</f>
        <v>3.2994054395912547</v>
      </c>
      <c r="L494">
        <f t="shared" si="65"/>
        <v>5.3349999999999946</v>
      </c>
      <c r="M494">
        <f t="shared" si="66"/>
        <v>0</v>
      </c>
      <c r="N494">
        <f t="shared" si="70"/>
        <v>0</v>
      </c>
    </row>
    <row r="495" spans="5:14" x14ac:dyDescent="0.3">
      <c r="E495" s="15">
        <v>22.983103904317499</v>
      </c>
      <c r="F495" s="15">
        <f t="shared" si="68"/>
        <v>22.98</v>
      </c>
      <c r="G495" s="18">
        <f t="shared" si="63"/>
        <v>22.990000000000002</v>
      </c>
      <c r="H495">
        <f t="shared" si="69"/>
        <v>3.3000000000000003</v>
      </c>
      <c r="I495">
        <f t="shared" si="64"/>
        <v>5.4070714737462442</v>
      </c>
      <c r="J495">
        <f>J457</f>
        <v>3.2994054395912547</v>
      </c>
      <c r="L495">
        <f t="shared" si="65"/>
        <v>5.3900000000000032</v>
      </c>
      <c r="M495">
        <f t="shared" si="66"/>
        <v>0</v>
      </c>
      <c r="N495">
        <f t="shared" si="70"/>
        <v>0</v>
      </c>
    </row>
    <row r="496" spans="5:14" x14ac:dyDescent="0.3">
      <c r="E496" s="15">
        <v>22.9931884307967</v>
      </c>
      <c r="F496" s="15">
        <f t="shared" si="68"/>
        <v>22.99</v>
      </c>
      <c r="G496" s="18">
        <f t="shared" si="63"/>
        <v>23.044999999999991</v>
      </c>
      <c r="H496">
        <f t="shared" si="69"/>
        <v>3.3000000000000003</v>
      </c>
      <c r="I496">
        <f t="shared" si="64"/>
        <v>5.4625363693818487</v>
      </c>
      <c r="J496">
        <f>J457</f>
        <v>3.2994054395912547</v>
      </c>
      <c r="L496">
        <f t="shared" si="65"/>
        <v>5.4449999999999923</v>
      </c>
      <c r="M496">
        <f t="shared" si="66"/>
        <v>0</v>
      </c>
      <c r="N496">
        <f t="shared" si="70"/>
        <v>0</v>
      </c>
    </row>
    <row r="497" spans="4:14" x14ac:dyDescent="0.3">
      <c r="D497" s="7"/>
      <c r="E497" s="15">
        <v>23.0032729572759</v>
      </c>
      <c r="F497" s="15">
        <f t="shared" si="68"/>
        <v>23</v>
      </c>
      <c r="G497" s="18">
        <f t="shared" si="63"/>
        <v>23.099999999999998</v>
      </c>
      <c r="H497">
        <f t="shared" si="69"/>
        <v>3.3000000000000003</v>
      </c>
      <c r="I497">
        <f t="shared" si="64"/>
        <v>5.5180012650174524</v>
      </c>
      <c r="J497">
        <f>J457</f>
        <v>3.2994054395912547</v>
      </c>
      <c r="L497">
        <f t="shared" si="65"/>
        <v>5.5000000000000009</v>
      </c>
      <c r="M497">
        <f t="shared" si="66"/>
        <v>0</v>
      </c>
      <c r="N497">
        <f t="shared" si="70"/>
        <v>0</v>
      </c>
    </row>
  </sheetData>
  <sheetProtection algorithmName="SHA-512" hashValue="TLoVH6bT5SE+fgLi000CXiNqmx2RaTHpMSquKsInMDRV7T8Qvu4d/dv5y1PrbUpkaSjuAxWZCg/rB4DTVeIYWg==" saltValue="r2xpsdzTM/2OA59YeN6Xfw==" spinCount="100000" sheet="1" objects="1" scenarios="1" selectLockedCells="1" selectUnlockedCells="1"/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7"/>
  <sheetViews>
    <sheetView workbookViewId="0">
      <selection activeCell="F12" sqref="F12"/>
    </sheetView>
  </sheetViews>
  <sheetFormatPr baseColWidth="10" defaultRowHeight="15.05" x14ac:dyDescent="0.3"/>
  <cols>
    <col min="1" max="1" width="18.109375" bestFit="1" customWidth="1"/>
    <col min="2" max="2" width="30.88671875" bestFit="1" customWidth="1"/>
    <col min="3" max="3" width="22.5546875" bestFit="1" customWidth="1"/>
    <col min="4" max="4" width="19.5546875" bestFit="1" customWidth="1"/>
    <col min="5" max="5" width="19.6640625" bestFit="1" customWidth="1"/>
    <col min="6" max="6" width="14" bestFit="1" customWidth="1"/>
  </cols>
  <sheetData>
    <row r="1" spans="1:6" x14ac:dyDescent="0.3">
      <c r="A1" s="7" t="s">
        <v>9</v>
      </c>
      <c r="B1" s="7" t="s">
        <v>14</v>
      </c>
      <c r="C1" s="7" t="s">
        <v>26</v>
      </c>
      <c r="D1" s="7" t="s">
        <v>29</v>
      </c>
      <c r="E1" s="7" t="s">
        <v>30</v>
      </c>
      <c r="F1" s="7" t="s">
        <v>116</v>
      </c>
    </row>
    <row r="2" spans="1:6" ht="15.55" x14ac:dyDescent="0.35">
      <c r="A2" t="s">
        <v>16</v>
      </c>
      <c r="B2" t="s">
        <v>21</v>
      </c>
      <c r="C2" t="s">
        <v>50</v>
      </c>
      <c r="D2" t="s">
        <v>33</v>
      </c>
      <c r="E2" t="s">
        <v>149</v>
      </c>
      <c r="F2" t="s">
        <v>141</v>
      </c>
    </row>
    <row r="3" spans="1:6" ht="16.399999999999999" x14ac:dyDescent="0.35">
      <c r="A3" t="s">
        <v>17</v>
      </c>
      <c r="B3" t="s">
        <v>22</v>
      </c>
      <c r="C3" t="s">
        <v>51</v>
      </c>
      <c r="D3" t="s">
        <v>34</v>
      </c>
      <c r="E3" t="s">
        <v>150</v>
      </c>
      <c r="F3" s="31" t="s">
        <v>142</v>
      </c>
    </row>
    <row r="4" spans="1:6" ht="14.4" x14ac:dyDescent="0.3">
      <c r="A4" t="s">
        <v>18</v>
      </c>
      <c r="B4" t="s">
        <v>146</v>
      </c>
      <c r="C4" t="s">
        <v>93</v>
      </c>
      <c r="D4" t="s">
        <v>10</v>
      </c>
      <c r="E4" t="s">
        <v>151</v>
      </c>
    </row>
    <row r="5" spans="1:6" ht="14.4" x14ac:dyDescent="0.3">
      <c r="A5" t="s">
        <v>19</v>
      </c>
      <c r="B5" t="s">
        <v>23</v>
      </c>
      <c r="E5" t="s">
        <v>152</v>
      </c>
    </row>
    <row r="6" spans="1:6" ht="14.4" x14ac:dyDescent="0.3">
      <c r="A6" t="s">
        <v>20</v>
      </c>
    </row>
    <row r="7" spans="1:6" ht="14.4" x14ac:dyDescent="0.3">
      <c r="A7" t="s">
        <v>8</v>
      </c>
    </row>
  </sheetData>
  <sheetProtection algorithmName="SHA-512" hashValue="PlyDRnBW5srw1J7hetCVkDQWsyMkDrIVvA8qTXuumDC6uMDh0eMiYmiNsXK30Oki/pRYbIWpKMTfSrYqjeY8Ng==" saltValue="LfPpKuyDE6W/SsytvKx8S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AFF3-9124-403C-9A11-739D3765C409}">
  <dimension ref="A1:M497"/>
  <sheetViews>
    <sheetView workbookViewId="0">
      <selection activeCell="E7" sqref="E7"/>
    </sheetView>
  </sheetViews>
  <sheetFormatPr baseColWidth="10" defaultRowHeight="15.05" x14ac:dyDescent="0.3"/>
  <cols>
    <col min="13" max="13" width="9.109375" style="15" customWidth="1"/>
  </cols>
  <sheetData>
    <row r="1" spans="1:13" x14ac:dyDescent="0.3">
      <c r="A1" s="15" t="s">
        <v>56</v>
      </c>
      <c r="B1" s="15" t="e">
        <f t="shared" ref="B1:B64" si="0">ROUND(A1,2)</f>
        <v>#VALUE!</v>
      </c>
      <c r="C1" t="e">
        <f t="shared" ref="C1:C32" si="1">-0.3287*$B$99*(($B$104-B1)/$B$112)</f>
        <v>#VALUE!</v>
      </c>
      <c r="D1" s="14" t="e">
        <f t="shared" ref="D1:D32" si="2">IF(C1&gt;=$C$110,$C$110,C1)</f>
        <v>#VALUE!</v>
      </c>
      <c r="E1" t="e">
        <f t="shared" ref="E1:E32" si="3">0.3287*$B$99*((B1-$B$106)/$B$112)</f>
        <v>#VALUE!</v>
      </c>
      <c r="F1" s="14" t="e">
        <f t="shared" ref="F1:F64" si="4">IF(E1&lt;=$C$111,$C$111,E1)</f>
        <v>#VALUE!</v>
      </c>
      <c r="H1" t="e">
        <f t="shared" ref="H1:H32" si="5">-0.3287*$B$99*(($B$106-B1)/$B$112)</f>
        <v>#VALUE!</v>
      </c>
      <c r="I1" t="e">
        <f t="shared" ref="I1:I64" si="6">$B$100/$B$99*D1</f>
        <v>#VALUE!</v>
      </c>
      <c r="J1" t="e">
        <f t="shared" ref="J1:J64" si="7">$B$100/$B$99*F1</f>
        <v>#VALUE!</v>
      </c>
      <c r="M1" s="15" t="s">
        <v>56</v>
      </c>
    </row>
    <row r="2" spans="1:13" x14ac:dyDescent="0.3">
      <c r="A2" s="15">
        <v>18.011432350066698</v>
      </c>
      <c r="B2" s="15">
        <f t="shared" si="0"/>
        <v>18.010000000000002</v>
      </c>
      <c r="C2">
        <f t="shared" si="1"/>
        <v>-0.33952493465760558</v>
      </c>
      <c r="D2" s="14">
        <f t="shared" si="2"/>
        <v>-0.33952493465760558</v>
      </c>
      <c r="E2">
        <f t="shared" si="3"/>
        <v>-0.34605426032409786</v>
      </c>
      <c r="F2" s="14">
        <f t="shared" si="4"/>
        <v>2.2852639832723565E-2</v>
      </c>
      <c r="H2">
        <f t="shared" si="5"/>
        <v>-0.34605426032409786</v>
      </c>
      <c r="I2">
        <f t="shared" si="6"/>
        <v>-0.33970363199163589</v>
      </c>
      <c r="J2">
        <f t="shared" si="7"/>
        <v>2.2864667537898682E-2</v>
      </c>
      <c r="M2" s="15">
        <v>18.5</v>
      </c>
    </row>
    <row r="3" spans="1:13" x14ac:dyDescent="0.3">
      <c r="A3" s="15">
        <v>18.021516876545899</v>
      </c>
      <c r="B3" s="15">
        <f t="shared" si="0"/>
        <v>18.02</v>
      </c>
      <c r="C3">
        <f t="shared" si="1"/>
        <v>-0.33626027182436002</v>
      </c>
      <c r="D3" s="14">
        <f t="shared" si="2"/>
        <v>-0.33626027182436002</v>
      </c>
      <c r="E3">
        <f t="shared" si="3"/>
        <v>-0.34278959749085236</v>
      </c>
      <c r="F3" s="14">
        <f t="shared" si="4"/>
        <v>2.2852639832723565E-2</v>
      </c>
      <c r="H3">
        <f t="shared" si="5"/>
        <v>-0.34278959749085236</v>
      </c>
      <c r="I3">
        <f t="shared" si="6"/>
        <v>-0.33643725091479393</v>
      </c>
      <c r="J3">
        <f t="shared" si="7"/>
        <v>2.2864667537898682E-2</v>
      </c>
      <c r="M3" s="15">
        <v>19</v>
      </c>
    </row>
    <row r="4" spans="1:13" x14ac:dyDescent="0.3">
      <c r="A4" s="15">
        <v>18.0316014030251</v>
      </c>
      <c r="B4" s="15">
        <f t="shared" si="0"/>
        <v>18.03</v>
      </c>
      <c r="C4">
        <f t="shared" si="1"/>
        <v>-0.3329956089911133</v>
      </c>
      <c r="D4" s="14">
        <f t="shared" si="2"/>
        <v>-0.3329956089911133</v>
      </c>
      <c r="E4">
        <f t="shared" si="3"/>
        <v>-0.33952493465760558</v>
      </c>
      <c r="F4" s="14">
        <f t="shared" si="4"/>
        <v>2.2852639832723565E-2</v>
      </c>
      <c r="H4">
        <f t="shared" si="5"/>
        <v>-0.33952493465760558</v>
      </c>
      <c r="I4">
        <f t="shared" si="6"/>
        <v>-0.33317086983795074</v>
      </c>
      <c r="J4">
        <f t="shared" si="7"/>
        <v>2.2864667537898682E-2</v>
      </c>
      <c r="M4" s="15">
        <v>19.010000000000002</v>
      </c>
    </row>
    <row r="5" spans="1:13" x14ac:dyDescent="0.3">
      <c r="A5" s="15">
        <v>18.0416859295043</v>
      </c>
      <c r="B5" s="15">
        <f t="shared" si="0"/>
        <v>18.04</v>
      </c>
      <c r="C5">
        <f t="shared" si="1"/>
        <v>-0.32973094615786774</v>
      </c>
      <c r="D5" s="14">
        <f t="shared" si="2"/>
        <v>-0.32973094615786774</v>
      </c>
      <c r="E5">
        <f t="shared" si="3"/>
        <v>-0.33626027182436002</v>
      </c>
      <c r="F5" s="14">
        <f t="shared" si="4"/>
        <v>2.2852639832723565E-2</v>
      </c>
      <c r="H5">
        <f t="shared" si="5"/>
        <v>-0.33626027182436002</v>
      </c>
      <c r="I5">
        <f t="shared" si="6"/>
        <v>-0.32990448876110873</v>
      </c>
      <c r="J5">
        <f t="shared" si="7"/>
        <v>2.2864667537898682E-2</v>
      </c>
      <c r="M5" s="15">
        <v>19.02</v>
      </c>
    </row>
    <row r="6" spans="1:13" x14ac:dyDescent="0.3">
      <c r="A6" s="15">
        <v>18.051770455983501</v>
      </c>
      <c r="B6" s="15">
        <f t="shared" si="0"/>
        <v>18.05</v>
      </c>
      <c r="C6">
        <f t="shared" si="1"/>
        <v>-0.32646628332462108</v>
      </c>
      <c r="D6" s="14">
        <f t="shared" si="2"/>
        <v>-0.32646628332462108</v>
      </c>
      <c r="E6">
        <f t="shared" si="3"/>
        <v>-0.3329956089911133</v>
      </c>
      <c r="F6" s="14">
        <f t="shared" si="4"/>
        <v>2.2852639832723565E-2</v>
      </c>
      <c r="H6">
        <f t="shared" si="5"/>
        <v>-0.3329956089911133</v>
      </c>
      <c r="I6">
        <f t="shared" si="6"/>
        <v>-0.3266381076842656</v>
      </c>
      <c r="J6">
        <f t="shared" si="7"/>
        <v>2.2864667537898682E-2</v>
      </c>
      <c r="M6" s="15">
        <v>19.03</v>
      </c>
    </row>
    <row r="7" spans="1:13" x14ac:dyDescent="0.3">
      <c r="A7" s="15">
        <v>18.061854982462702</v>
      </c>
      <c r="B7" s="15">
        <f t="shared" si="0"/>
        <v>18.059999999999999</v>
      </c>
      <c r="C7">
        <f t="shared" si="1"/>
        <v>-0.32320162049137546</v>
      </c>
      <c r="D7" s="14">
        <f t="shared" si="2"/>
        <v>-0.32320162049137546</v>
      </c>
      <c r="E7">
        <f t="shared" si="3"/>
        <v>-0.32973094615786774</v>
      </c>
      <c r="F7" s="14">
        <f t="shared" si="4"/>
        <v>2.2852639832723565E-2</v>
      </c>
      <c r="H7">
        <f t="shared" si="5"/>
        <v>-0.32973094615786774</v>
      </c>
      <c r="I7">
        <f t="shared" si="6"/>
        <v>-0.32337172660742358</v>
      </c>
      <c r="J7">
        <f t="shared" si="7"/>
        <v>2.2864667537898682E-2</v>
      </c>
      <c r="M7" s="15">
        <v>19.04</v>
      </c>
    </row>
    <row r="8" spans="1:13" x14ac:dyDescent="0.3">
      <c r="A8" s="15">
        <v>18.071939508941899</v>
      </c>
      <c r="B8" s="15">
        <f t="shared" si="0"/>
        <v>18.07</v>
      </c>
      <c r="C8">
        <f t="shared" si="1"/>
        <v>-0.3199369576581288</v>
      </c>
      <c r="D8" s="14">
        <f t="shared" si="2"/>
        <v>-0.3199369576581288</v>
      </c>
      <c r="E8">
        <f t="shared" si="3"/>
        <v>-0.32646628332462108</v>
      </c>
      <c r="F8" s="14">
        <f t="shared" si="4"/>
        <v>2.2852639832723565E-2</v>
      </c>
      <c r="H8">
        <f t="shared" si="5"/>
        <v>-0.32646628332462108</v>
      </c>
      <c r="I8">
        <f t="shared" si="6"/>
        <v>-0.32010534553058045</v>
      </c>
      <c r="J8">
        <f t="shared" si="7"/>
        <v>2.2864667537898682E-2</v>
      </c>
      <c r="M8" s="15">
        <v>19.05</v>
      </c>
    </row>
    <row r="9" spans="1:13" x14ac:dyDescent="0.3">
      <c r="A9" s="15">
        <v>18.082024035421099</v>
      </c>
      <c r="B9" s="15">
        <f t="shared" si="0"/>
        <v>18.079999999999998</v>
      </c>
      <c r="C9">
        <f t="shared" si="1"/>
        <v>-0.31667229482488318</v>
      </c>
      <c r="D9" s="14">
        <f t="shared" si="2"/>
        <v>-0.31667229482488318</v>
      </c>
      <c r="E9">
        <f t="shared" si="3"/>
        <v>-0.32320162049137546</v>
      </c>
      <c r="F9" s="14">
        <f t="shared" si="4"/>
        <v>2.2852639832723565E-2</v>
      </c>
      <c r="H9">
        <f t="shared" si="5"/>
        <v>-0.32320162049137546</v>
      </c>
      <c r="I9">
        <f t="shared" si="6"/>
        <v>-0.31683896445373838</v>
      </c>
      <c r="J9">
        <f t="shared" si="7"/>
        <v>2.2864667537898682E-2</v>
      </c>
      <c r="M9" s="15">
        <v>19.059999999999999</v>
      </c>
    </row>
    <row r="10" spans="1:13" x14ac:dyDescent="0.3">
      <c r="A10" s="15">
        <v>18.0921085619003</v>
      </c>
      <c r="B10" s="15">
        <f t="shared" si="0"/>
        <v>18.09</v>
      </c>
      <c r="C10">
        <f t="shared" si="1"/>
        <v>-0.31340763199163651</v>
      </c>
      <c r="D10" s="14">
        <f t="shared" si="2"/>
        <v>-0.31340763199163651</v>
      </c>
      <c r="E10">
        <f t="shared" si="3"/>
        <v>-0.3199369576581288</v>
      </c>
      <c r="F10" s="14">
        <f t="shared" si="4"/>
        <v>2.2852639832723565E-2</v>
      </c>
      <c r="H10">
        <f t="shared" si="5"/>
        <v>-0.3199369576581288</v>
      </c>
      <c r="I10">
        <f t="shared" si="6"/>
        <v>-0.31357258337689525</v>
      </c>
      <c r="J10">
        <f t="shared" si="7"/>
        <v>2.2864667537898682E-2</v>
      </c>
      <c r="M10" s="15">
        <v>19.07</v>
      </c>
    </row>
    <row r="11" spans="1:13" x14ac:dyDescent="0.3">
      <c r="A11" s="15">
        <v>18.102193088379501</v>
      </c>
      <c r="B11" s="15">
        <f t="shared" si="0"/>
        <v>18.100000000000001</v>
      </c>
      <c r="C11">
        <f t="shared" si="1"/>
        <v>-0.31014296915838974</v>
      </c>
      <c r="D11" s="14">
        <f t="shared" si="2"/>
        <v>-0.31014296915838974</v>
      </c>
      <c r="E11">
        <f t="shared" si="3"/>
        <v>-0.31667229482488202</v>
      </c>
      <c r="F11" s="14">
        <f t="shared" si="4"/>
        <v>2.2852639832723565E-2</v>
      </c>
      <c r="H11">
        <f t="shared" si="5"/>
        <v>-0.31667229482488202</v>
      </c>
      <c r="I11">
        <f t="shared" si="6"/>
        <v>-0.31030620230005207</v>
      </c>
      <c r="J11">
        <f t="shared" si="7"/>
        <v>2.2864667537898682E-2</v>
      </c>
      <c r="M11" s="15">
        <v>19.079999999999998</v>
      </c>
    </row>
    <row r="12" spans="1:13" x14ac:dyDescent="0.3">
      <c r="A12" s="15">
        <v>18.112277614858701</v>
      </c>
      <c r="B12" s="15">
        <f t="shared" si="0"/>
        <v>18.11</v>
      </c>
      <c r="C12">
        <f t="shared" si="1"/>
        <v>-0.30687830632514418</v>
      </c>
      <c r="D12" s="14">
        <f t="shared" si="2"/>
        <v>-0.30687830632514418</v>
      </c>
      <c r="E12">
        <f t="shared" si="3"/>
        <v>-0.31340763199163651</v>
      </c>
      <c r="F12" s="14">
        <f t="shared" si="4"/>
        <v>2.2852639832723565E-2</v>
      </c>
      <c r="H12">
        <f t="shared" si="5"/>
        <v>-0.31340763199163651</v>
      </c>
      <c r="I12">
        <f t="shared" si="6"/>
        <v>-0.30703982122321005</v>
      </c>
      <c r="J12">
        <f t="shared" si="7"/>
        <v>2.2864667537898682E-2</v>
      </c>
      <c r="M12" s="15">
        <v>19.09</v>
      </c>
    </row>
    <row r="13" spans="1:13" x14ac:dyDescent="0.3">
      <c r="A13" s="15">
        <v>18.122362141337899</v>
      </c>
      <c r="B13" s="15">
        <f t="shared" si="0"/>
        <v>18.12</v>
      </c>
      <c r="C13">
        <f t="shared" si="1"/>
        <v>-0.30361364349189746</v>
      </c>
      <c r="D13" s="14">
        <f t="shared" si="2"/>
        <v>-0.30361364349189746</v>
      </c>
      <c r="E13">
        <f t="shared" si="3"/>
        <v>-0.31014296915838974</v>
      </c>
      <c r="F13" s="14">
        <f t="shared" si="4"/>
        <v>2.2852639832723565E-2</v>
      </c>
      <c r="H13">
        <f t="shared" si="5"/>
        <v>-0.31014296915838974</v>
      </c>
      <c r="I13">
        <f t="shared" si="6"/>
        <v>-0.30377344014636687</v>
      </c>
      <c r="J13">
        <f t="shared" si="7"/>
        <v>2.2864667537898682E-2</v>
      </c>
      <c r="M13" s="15">
        <v>19.100000000000001</v>
      </c>
    </row>
    <row r="14" spans="1:13" x14ac:dyDescent="0.3">
      <c r="A14" s="15">
        <v>18.132446667817099</v>
      </c>
      <c r="B14" s="15">
        <f t="shared" si="0"/>
        <v>18.13</v>
      </c>
      <c r="C14">
        <f t="shared" si="1"/>
        <v>-0.3003489806586519</v>
      </c>
      <c r="D14" s="14">
        <f t="shared" si="2"/>
        <v>-0.3003489806586519</v>
      </c>
      <c r="E14">
        <f t="shared" si="3"/>
        <v>-0.30687830632514418</v>
      </c>
      <c r="F14" s="14">
        <f t="shared" si="4"/>
        <v>2.2852639832723565E-2</v>
      </c>
      <c r="H14">
        <f t="shared" si="5"/>
        <v>-0.30687830632514418</v>
      </c>
      <c r="I14">
        <f t="shared" si="6"/>
        <v>-0.30050705906952491</v>
      </c>
      <c r="J14">
        <f t="shared" si="7"/>
        <v>2.2864667537898682E-2</v>
      </c>
      <c r="M14" s="15">
        <v>19.11</v>
      </c>
    </row>
    <row r="15" spans="1:13" x14ac:dyDescent="0.3">
      <c r="A15" s="15">
        <v>18.1425311942963</v>
      </c>
      <c r="B15" s="15">
        <f t="shared" si="0"/>
        <v>18.14</v>
      </c>
      <c r="C15">
        <f t="shared" si="1"/>
        <v>-0.29708431782540523</v>
      </c>
      <c r="D15" s="14">
        <f t="shared" si="2"/>
        <v>-0.29708431782540523</v>
      </c>
      <c r="E15">
        <f t="shared" si="3"/>
        <v>-0.30361364349189746</v>
      </c>
      <c r="F15" s="14">
        <f t="shared" si="4"/>
        <v>2.2852639832723565E-2</v>
      </c>
      <c r="H15">
        <f t="shared" si="5"/>
        <v>-0.30361364349189746</v>
      </c>
      <c r="I15">
        <f t="shared" si="6"/>
        <v>-0.29724067799268178</v>
      </c>
      <c r="J15">
        <f t="shared" si="7"/>
        <v>2.2864667537898682E-2</v>
      </c>
      <c r="M15" s="15">
        <v>19.12</v>
      </c>
    </row>
    <row r="16" spans="1:13" x14ac:dyDescent="0.3">
      <c r="A16" s="15">
        <v>18.152615720775501</v>
      </c>
      <c r="B16" s="15">
        <f t="shared" si="0"/>
        <v>18.149999999999999</v>
      </c>
      <c r="C16">
        <f t="shared" si="1"/>
        <v>-0.29381965499215962</v>
      </c>
      <c r="D16" s="14">
        <f t="shared" si="2"/>
        <v>-0.29381965499215962</v>
      </c>
      <c r="E16">
        <f t="shared" si="3"/>
        <v>-0.3003489806586519</v>
      </c>
      <c r="F16" s="14">
        <f t="shared" si="4"/>
        <v>2.2852639832723565E-2</v>
      </c>
      <c r="H16">
        <f t="shared" si="5"/>
        <v>-0.3003489806586519</v>
      </c>
      <c r="I16">
        <f t="shared" si="6"/>
        <v>-0.29397429691583971</v>
      </c>
      <c r="J16">
        <f t="shared" si="7"/>
        <v>2.2864667537898682E-2</v>
      </c>
      <c r="M16" s="15">
        <v>19.13</v>
      </c>
    </row>
    <row r="17" spans="1:13" x14ac:dyDescent="0.3">
      <c r="A17" s="15">
        <v>18.162700247254701</v>
      </c>
      <c r="B17" s="15">
        <f t="shared" si="0"/>
        <v>18.16</v>
      </c>
      <c r="C17">
        <f t="shared" si="1"/>
        <v>-0.29055499215891295</v>
      </c>
      <c r="D17" s="14">
        <f t="shared" si="2"/>
        <v>-0.29055499215891295</v>
      </c>
      <c r="E17">
        <f t="shared" si="3"/>
        <v>-0.29708431782540523</v>
      </c>
      <c r="F17" s="14">
        <f t="shared" si="4"/>
        <v>2.2852639832723565E-2</v>
      </c>
      <c r="H17">
        <f t="shared" si="5"/>
        <v>-0.29708431782540523</v>
      </c>
      <c r="I17">
        <f t="shared" si="6"/>
        <v>-0.29070791583899658</v>
      </c>
      <c r="J17">
        <f t="shared" si="7"/>
        <v>2.2864667537898682E-2</v>
      </c>
      <c r="M17" s="15">
        <v>19.14</v>
      </c>
    </row>
    <row r="18" spans="1:13" x14ac:dyDescent="0.3">
      <c r="A18" s="15">
        <v>18.172784773733898</v>
      </c>
      <c r="B18" s="15">
        <f t="shared" si="0"/>
        <v>18.170000000000002</v>
      </c>
      <c r="C18">
        <f t="shared" si="1"/>
        <v>-0.28729032932566617</v>
      </c>
      <c r="D18" s="14">
        <f t="shared" si="2"/>
        <v>-0.28729032932566617</v>
      </c>
      <c r="E18">
        <f t="shared" si="3"/>
        <v>-0.29381965499215845</v>
      </c>
      <c r="F18" s="14">
        <f t="shared" si="4"/>
        <v>2.2852639832723565E-2</v>
      </c>
      <c r="H18">
        <f t="shared" si="5"/>
        <v>-0.29381965499215845</v>
      </c>
      <c r="I18">
        <f t="shared" si="6"/>
        <v>-0.28744153476215339</v>
      </c>
      <c r="J18">
        <f t="shared" si="7"/>
        <v>2.2864667537898682E-2</v>
      </c>
      <c r="M18" s="15">
        <v>19.149999999999999</v>
      </c>
    </row>
    <row r="19" spans="1:13" x14ac:dyDescent="0.3">
      <c r="A19" s="15">
        <v>18.182869300213099</v>
      </c>
      <c r="B19" s="15">
        <f t="shared" si="0"/>
        <v>18.18</v>
      </c>
      <c r="C19">
        <f t="shared" si="1"/>
        <v>-0.28402566649242067</v>
      </c>
      <c r="D19" s="14">
        <f t="shared" si="2"/>
        <v>-0.28402566649242067</v>
      </c>
      <c r="E19">
        <f t="shared" si="3"/>
        <v>-0.29055499215891295</v>
      </c>
      <c r="F19" s="14">
        <f t="shared" si="4"/>
        <v>2.2852639832723565E-2</v>
      </c>
      <c r="H19">
        <f t="shared" si="5"/>
        <v>-0.29055499215891295</v>
      </c>
      <c r="I19">
        <f t="shared" si="6"/>
        <v>-0.28417515368531143</v>
      </c>
      <c r="J19">
        <f t="shared" si="7"/>
        <v>2.2864667537898682E-2</v>
      </c>
      <c r="M19" s="15">
        <v>19.16</v>
      </c>
    </row>
    <row r="20" spans="1:13" x14ac:dyDescent="0.3">
      <c r="A20" s="15">
        <v>18.1929538266923</v>
      </c>
      <c r="B20" s="15">
        <f t="shared" si="0"/>
        <v>18.190000000000001</v>
      </c>
      <c r="C20">
        <f t="shared" si="1"/>
        <v>-0.28076100365917389</v>
      </c>
      <c r="D20" s="14">
        <f t="shared" si="2"/>
        <v>-0.28076100365917389</v>
      </c>
      <c r="E20">
        <f t="shared" si="3"/>
        <v>-0.28729032932566617</v>
      </c>
      <c r="F20" s="14">
        <f t="shared" si="4"/>
        <v>2.2852639832723565E-2</v>
      </c>
      <c r="H20">
        <f t="shared" si="5"/>
        <v>-0.28729032932566617</v>
      </c>
      <c r="I20">
        <f t="shared" si="6"/>
        <v>-0.28090877260846819</v>
      </c>
      <c r="J20">
        <f t="shared" si="7"/>
        <v>2.2864667537898682E-2</v>
      </c>
      <c r="M20" s="15">
        <v>19.170000000000002</v>
      </c>
    </row>
    <row r="21" spans="1:13" x14ac:dyDescent="0.3">
      <c r="A21" s="15">
        <v>18.2030383531715</v>
      </c>
      <c r="B21" s="15">
        <f t="shared" si="0"/>
        <v>18.2</v>
      </c>
      <c r="C21">
        <f t="shared" si="1"/>
        <v>-0.27749634082592833</v>
      </c>
      <c r="D21" s="14">
        <f t="shared" si="2"/>
        <v>-0.27749634082592833</v>
      </c>
      <c r="E21">
        <f t="shared" si="3"/>
        <v>-0.28402566649242067</v>
      </c>
      <c r="F21" s="14">
        <f t="shared" si="4"/>
        <v>2.2852639832723565E-2</v>
      </c>
      <c r="H21">
        <f t="shared" si="5"/>
        <v>-0.28402566649242067</v>
      </c>
      <c r="I21">
        <f t="shared" si="6"/>
        <v>-0.27764239153162618</v>
      </c>
      <c r="J21">
        <f t="shared" si="7"/>
        <v>2.2864667537898682E-2</v>
      </c>
      <c r="M21" s="15">
        <v>19.18</v>
      </c>
    </row>
    <row r="22" spans="1:13" x14ac:dyDescent="0.3">
      <c r="A22" s="15">
        <v>18.213122879650701</v>
      </c>
      <c r="B22" s="15">
        <f t="shared" si="0"/>
        <v>18.21</v>
      </c>
      <c r="C22">
        <f t="shared" si="1"/>
        <v>-0.27423167799268161</v>
      </c>
      <c r="D22" s="14">
        <f t="shared" si="2"/>
        <v>-0.27423167799268161</v>
      </c>
      <c r="E22">
        <f t="shared" si="3"/>
        <v>-0.28076100365917389</v>
      </c>
      <c r="F22" s="14">
        <f t="shared" si="4"/>
        <v>2.2852639832723565E-2</v>
      </c>
      <c r="H22">
        <f t="shared" si="5"/>
        <v>-0.28076100365917389</v>
      </c>
      <c r="I22">
        <f t="shared" si="6"/>
        <v>-0.27437601045478305</v>
      </c>
      <c r="J22">
        <f t="shared" si="7"/>
        <v>2.2864667537898682E-2</v>
      </c>
      <c r="M22" s="15">
        <v>19.190000000000001</v>
      </c>
    </row>
    <row r="23" spans="1:13" x14ac:dyDescent="0.3">
      <c r="A23" s="15">
        <v>18.223207406129902</v>
      </c>
      <c r="B23" s="15">
        <f t="shared" si="0"/>
        <v>18.22</v>
      </c>
      <c r="C23">
        <f t="shared" si="1"/>
        <v>-0.27096701515943605</v>
      </c>
      <c r="D23" s="14">
        <f t="shared" si="2"/>
        <v>-0.27096701515943605</v>
      </c>
      <c r="E23">
        <f t="shared" si="3"/>
        <v>-0.27749634082592833</v>
      </c>
      <c r="F23" s="14">
        <f t="shared" si="4"/>
        <v>2.2852639832723565E-2</v>
      </c>
      <c r="H23">
        <f t="shared" si="5"/>
        <v>-0.27749634082592833</v>
      </c>
      <c r="I23">
        <f t="shared" si="6"/>
        <v>-0.27110962937794103</v>
      </c>
      <c r="J23">
        <f t="shared" si="7"/>
        <v>2.2864667537898682E-2</v>
      </c>
      <c r="M23" s="15">
        <v>19.2</v>
      </c>
    </row>
    <row r="24" spans="1:13" x14ac:dyDescent="0.3">
      <c r="A24" s="15">
        <v>18.233291932609099</v>
      </c>
      <c r="B24" s="15">
        <f t="shared" si="0"/>
        <v>18.23</v>
      </c>
      <c r="C24">
        <f t="shared" si="1"/>
        <v>-0.26770235232618939</v>
      </c>
      <c r="D24" s="14">
        <f t="shared" si="2"/>
        <v>-0.26770235232618939</v>
      </c>
      <c r="E24">
        <f t="shared" si="3"/>
        <v>-0.27423167799268161</v>
      </c>
      <c r="F24" s="14">
        <f t="shared" si="4"/>
        <v>2.2852639832723565E-2</v>
      </c>
      <c r="H24">
        <f t="shared" si="5"/>
        <v>-0.27423167799268161</v>
      </c>
      <c r="I24">
        <f t="shared" si="6"/>
        <v>-0.2678432483010979</v>
      </c>
      <c r="J24">
        <f t="shared" si="7"/>
        <v>2.2864667537898682E-2</v>
      </c>
      <c r="M24" s="15">
        <v>19.21</v>
      </c>
    </row>
    <row r="25" spans="1:13" x14ac:dyDescent="0.3">
      <c r="A25" s="15">
        <v>18.243376459088299</v>
      </c>
      <c r="B25" s="15">
        <f t="shared" si="0"/>
        <v>18.239999999999998</v>
      </c>
      <c r="C25">
        <f t="shared" si="1"/>
        <v>-0.26443768949294377</v>
      </c>
      <c r="D25" s="14">
        <f t="shared" si="2"/>
        <v>-0.26443768949294377</v>
      </c>
      <c r="E25">
        <f t="shared" si="3"/>
        <v>-0.27096701515943605</v>
      </c>
      <c r="F25" s="14">
        <f t="shared" si="4"/>
        <v>2.2852639832723565E-2</v>
      </c>
      <c r="H25">
        <f t="shared" si="5"/>
        <v>-0.27096701515943605</v>
      </c>
      <c r="I25">
        <f t="shared" si="6"/>
        <v>-0.26457686722425583</v>
      </c>
      <c r="J25">
        <f t="shared" si="7"/>
        <v>2.2864667537898682E-2</v>
      </c>
      <c r="M25" s="15">
        <v>19.22</v>
      </c>
    </row>
    <row r="26" spans="1:13" x14ac:dyDescent="0.3">
      <c r="A26" s="15">
        <v>18.2534609855675</v>
      </c>
      <c r="B26" s="15">
        <f t="shared" si="0"/>
        <v>18.25</v>
      </c>
      <c r="C26">
        <f t="shared" si="1"/>
        <v>-0.26117302665969711</v>
      </c>
      <c r="D26" s="14">
        <f t="shared" si="2"/>
        <v>-0.26117302665969711</v>
      </c>
      <c r="E26">
        <f t="shared" si="3"/>
        <v>-0.26770235232618939</v>
      </c>
      <c r="F26" s="14">
        <f t="shared" si="4"/>
        <v>2.2852639832723565E-2</v>
      </c>
      <c r="H26">
        <f t="shared" si="5"/>
        <v>-0.26770235232618939</v>
      </c>
      <c r="I26">
        <f t="shared" si="6"/>
        <v>-0.26131048614741276</v>
      </c>
      <c r="J26">
        <f t="shared" si="7"/>
        <v>2.2864667537898682E-2</v>
      </c>
      <c r="M26" s="15">
        <v>19.23</v>
      </c>
    </row>
    <row r="27" spans="1:13" x14ac:dyDescent="0.3">
      <c r="A27" s="15">
        <v>18.263545512046701</v>
      </c>
      <c r="B27" s="15">
        <f t="shared" si="0"/>
        <v>18.260000000000002</v>
      </c>
      <c r="C27">
        <f t="shared" si="1"/>
        <v>-0.25790836382645033</v>
      </c>
      <c r="D27" s="14">
        <f t="shared" si="2"/>
        <v>-0.25790836382645033</v>
      </c>
      <c r="E27">
        <f t="shared" si="3"/>
        <v>-0.26443768949294261</v>
      </c>
      <c r="F27" s="14">
        <f t="shared" si="4"/>
        <v>2.2852639832723565E-2</v>
      </c>
      <c r="H27">
        <f t="shared" si="5"/>
        <v>-0.26443768949294261</v>
      </c>
      <c r="I27">
        <f t="shared" si="6"/>
        <v>-0.25804410507056952</v>
      </c>
      <c r="J27">
        <f t="shared" si="7"/>
        <v>2.2864667537898682E-2</v>
      </c>
      <c r="M27" s="15">
        <v>19.239999999999998</v>
      </c>
    </row>
    <row r="28" spans="1:13" x14ac:dyDescent="0.3">
      <c r="A28" s="15">
        <v>18.273630038525901</v>
      </c>
      <c r="B28" s="15">
        <f t="shared" si="0"/>
        <v>18.27</v>
      </c>
      <c r="C28">
        <f t="shared" si="1"/>
        <v>-0.25464370099320482</v>
      </c>
      <c r="D28" s="14">
        <f t="shared" si="2"/>
        <v>-0.25464370099320482</v>
      </c>
      <c r="E28">
        <f t="shared" si="3"/>
        <v>-0.26117302665969711</v>
      </c>
      <c r="F28" s="14">
        <f t="shared" si="4"/>
        <v>2.2852639832723565E-2</v>
      </c>
      <c r="H28">
        <f t="shared" si="5"/>
        <v>-0.26117302665969711</v>
      </c>
      <c r="I28">
        <f t="shared" si="6"/>
        <v>-0.25477772399372756</v>
      </c>
      <c r="J28">
        <f t="shared" si="7"/>
        <v>2.2864667537898682E-2</v>
      </c>
      <c r="M28" s="15">
        <v>19.25</v>
      </c>
    </row>
    <row r="29" spans="1:13" x14ac:dyDescent="0.3">
      <c r="A29" s="15">
        <v>18.283714565005099</v>
      </c>
      <c r="B29" s="15">
        <f t="shared" si="0"/>
        <v>18.28</v>
      </c>
      <c r="C29">
        <f t="shared" si="1"/>
        <v>-0.25137903815995805</v>
      </c>
      <c r="D29" s="14">
        <f t="shared" si="2"/>
        <v>-0.25137903815995805</v>
      </c>
      <c r="E29">
        <f t="shared" si="3"/>
        <v>-0.25790836382645033</v>
      </c>
      <c r="F29" s="14">
        <f t="shared" si="4"/>
        <v>2.2852639832723565E-2</v>
      </c>
      <c r="H29">
        <f t="shared" si="5"/>
        <v>-0.25790836382645033</v>
      </c>
      <c r="I29">
        <f t="shared" si="6"/>
        <v>-0.25151134291688437</v>
      </c>
      <c r="J29">
        <f t="shared" si="7"/>
        <v>2.2864667537898682E-2</v>
      </c>
      <c r="M29" s="15">
        <v>19.260000000000002</v>
      </c>
    </row>
    <row r="30" spans="1:13" x14ac:dyDescent="0.3">
      <c r="A30" s="15">
        <v>18.293799091484299</v>
      </c>
      <c r="B30" s="15">
        <f t="shared" si="0"/>
        <v>18.29</v>
      </c>
      <c r="C30">
        <f t="shared" si="1"/>
        <v>-0.24811437532671249</v>
      </c>
      <c r="D30" s="14">
        <f t="shared" si="2"/>
        <v>-0.24811437532671249</v>
      </c>
      <c r="E30">
        <f t="shared" si="3"/>
        <v>-0.25464370099320482</v>
      </c>
      <c r="F30" s="14">
        <f t="shared" si="4"/>
        <v>2.2852639832723565E-2</v>
      </c>
      <c r="H30">
        <f t="shared" si="5"/>
        <v>-0.25464370099320482</v>
      </c>
      <c r="I30">
        <f t="shared" si="6"/>
        <v>-0.24824496184004236</v>
      </c>
      <c r="J30">
        <f t="shared" si="7"/>
        <v>2.2864667537898682E-2</v>
      </c>
      <c r="M30" s="15">
        <v>19.2699999999999</v>
      </c>
    </row>
    <row r="31" spans="1:13" x14ac:dyDescent="0.3">
      <c r="A31" s="15">
        <v>18.3038836179635</v>
      </c>
      <c r="B31" s="15">
        <f t="shared" si="0"/>
        <v>18.3</v>
      </c>
      <c r="C31">
        <f t="shared" si="1"/>
        <v>-0.24484971249346579</v>
      </c>
      <c r="D31" s="14">
        <f t="shared" si="2"/>
        <v>-0.24484971249346579</v>
      </c>
      <c r="E31">
        <f t="shared" si="3"/>
        <v>-0.25137903815995805</v>
      </c>
      <c r="F31" s="14">
        <f t="shared" si="4"/>
        <v>2.2852639832723565E-2</v>
      </c>
      <c r="H31">
        <f t="shared" si="5"/>
        <v>-0.25137903815995805</v>
      </c>
      <c r="I31">
        <f t="shared" si="6"/>
        <v>-0.2449785807631992</v>
      </c>
      <c r="J31">
        <f t="shared" si="7"/>
        <v>2.2864667537898682E-2</v>
      </c>
      <c r="M31" s="15">
        <v>19.279999999999902</v>
      </c>
    </row>
    <row r="32" spans="1:13" x14ac:dyDescent="0.3">
      <c r="A32" s="15">
        <v>18.3139681444427</v>
      </c>
      <c r="B32" s="15">
        <f t="shared" si="0"/>
        <v>18.309999999999999</v>
      </c>
      <c r="C32">
        <f t="shared" si="1"/>
        <v>-0.24158504966022021</v>
      </c>
      <c r="D32" s="14">
        <f t="shared" si="2"/>
        <v>-0.24158504966022021</v>
      </c>
      <c r="E32">
        <f t="shared" si="3"/>
        <v>-0.24811437532671249</v>
      </c>
      <c r="F32" s="14">
        <f t="shared" si="4"/>
        <v>2.2852639832723565E-2</v>
      </c>
      <c r="H32">
        <f t="shared" si="5"/>
        <v>-0.24811437532671249</v>
      </c>
      <c r="I32">
        <f t="shared" si="6"/>
        <v>-0.24171219968635718</v>
      </c>
      <c r="J32">
        <f t="shared" si="7"/>
        <v>2.2864667537898682E-2</v>
      </c>
      <c r="M32" s="15">
        <v>19.2899999999999</v>
      </c>
    </row>
    <row r="33" spans="1:13" x14ac:dyDescent="0.3">
      <c r="A33" s="15">
        <v>18.324052670921901</v>
      </c>
      <c r="B33" s="15">
        <f t="shared" si="0"/>
        <v>18.32</v>
      </c>
      <c r="C33">
        <f t="shared" ref="C33:C64" si="8">-0.3287*$B$99*(($B$104-B33)/$B$112)</f>
        <v>-0.23832038682697351</v>
      </c>
      <c r="D33" s="14">
        <f t="shared" ref="D33:D64" si="9">IF(C33&gt;=$C$110,$C$110,C33)</f>
        <v>-0.23832038682697351</v>
      </c>
      <c r="E33">
        <f t="shared" ref="E33:E69" si="10">0.3287*$B$99*((B33-$B$106)/$B$112)</f>
        <v>-0.24484971249346579</v>
      </c>
      <c r="F33" s="14">
        <f t="shared" si="4"/>
        <v>2.2852639832723565E-2</v>
      </c>
      <c r="H33">
        <f t="shared" ref="H33:H69" si="11">-0.3287*$B$99*(($B$106-B33)/$B$112)</f>
        <v>-0.24484971249346579</v>
      </c>
      <c r="I33">
        <f t="shared" si="6"/>
        <v>-0.23844581860951403</v>
      </c>
      <c r="J33">
        <f t="shared" si="7"/>
        <v>2.2864667537898682E-2</v>
      </c>
      <c r="M33" s="15">
        <v>19.299999999999901</v>
      </c>
    </row>
    <row r="34" spans="1:13" x14ac:dyDescent="0.3">
      <c r="A34" s="15">
        <v>18.334137197401098</v>
      </c>
      <c r="B34" s="15">
        <f t="shared" si="0"/>
        <v>18.329999999999998</v>
      </c>
      <c r="C34">
        <f t="shared" si="8"/>
        <v>-0.23505572399372793</v>
      </c>
      <c r="D34" s="14">
        <f t="shared" si="9"/>
        <v>-0.23505572399372793</v>
      </c>
      <c r="E34">
        <f t="shared" si="10"/>
        <v>-0.24158504966022021</v>
      </c>
      <c r="F34" s="14">
        <f t="shared" si="4"/>
        <v>2.2852639832723565E-2</v>
      </c>
      <c r="H34">
        <f t="shared" si="11"/>
        <v>-0.24158504966022021</v>
      </c>
      <c r="I34">
        <f t="shared" si="6"/>
        <v>-0.23517943753267201</v>
      </c>
      <c r="J34">
        <f t="shared" si="7"/>
        <v>2.2864667537898682E-2</v>
      </c>
      <c r="M34" s="15">
        <v>19.309999999999899</v>
      </c>
    </row>
    <row r="35" spans="1:13" x14ac:dyDescent="0.3">
      <c r="A35" s="15">
        <v>18.344221723880299</v>
      </c>
      <c r="B35" s="15">
        <f t="shared" si="0"/>
        <v>18.34</v>
      </c>
      <c r="C35">
        <f t="shared" si="8"/>
        <v>-0.23179106116048123</v>
      </c>
      <c r="D35" s="14">
        <f t="shared" si="9"/>
        <v>-0.23179106116048123</v>
      </c>
      <c r="E35">
        <f t="shared" si="10"/>
        <v>-0.23832038682697351</v>
      </c>
      <c r="F35" s="14">
        <f t="shared" si="4"/>
        <v>2.2852639832723565E-2</v>
      </c>
      <c r="H35">
        <f t="shared" si="11"/>
        <v>-0.23832038682697351</v>
      </c>
      <c r="I35">
        <f t="shared" si="6"/>
        <v>-0.23191305645582885</v>
      </c>
      <c r="J35">
        <f t="shared" si="7"/>
        <v>2.2864667537898682E-2</v>
      </c>
      <c r="M35" s="15">
        <v>19.319999999999901</v>
      </c>
    </row>
    <row r="36" spans="1:13" x14ac:dyDescent="0.3">
      <c r="A36" s="15">
        <v>18.3543062503595</v>
      </c>
      <c r="B36" s="15">
        <f t="shared" si="0"/>
        <v>18.350000000000001</v>
      </c>
      <c r="C36">
        <f t="shared" si="8"/>
        <v>-0.22852639832723448</v>
      </c>
      <c r="D36" s="14">
        <f t="shared" si="9"/>
        <v>-0.22852639832723448</v>
      </c>
      <c r="E36">
        <f t="shared" si="10"/>
        <v>-0.23505572399372676</v>
      </c>
      <c r="F36" s="14">
        <f t="shared" si="4"/>
        <v>2.2852639832723565E-2</v>
      </c>
      <c r="H36">
        <f t="shared" si="11"/>
        <v>-0.23505572399372676</v>
      </c>
      <c r="I36">
        <f t="shared" si="6"/>
        <v>-0.22864667537898567</v>
      </c>
      <c r="J36">
        <f t="shared" si="7"/>
        <v>2.2864667537898682E-2</v>
      </c>
      <c r="M36" s="15">
        <v>19.329999999999899</v>
      </c>
    </row>
    <row r="37" spans="1:13" x14ac:dyDescent="0.3">
      <c r="A37" s="15">
        <v>18.3643907768387</v>
      </c>
      <c r="B37" s="15">
        <f t="shared" si="0"/>
        <v>18.36</v>
      </c>
      <c r="C37">
        <f t="shared" si="8"/>
        <v>-0.22526173549398892</v>
      </c>
      <c r="D37" s="14">
        <f t="shared" si="9"/>
        <v>-0.22526173549398892</v>
      </c>
      <c r="E37">
        <f t="shared" si="10"/>
        <v>-0.23179106116048123</v>
      </c>
      <c r="F37" s="14">
        <f t="shared" si="4"/>
        <v>2.2852639832723565E-2</v>
      </c>
      <c r="H37">
        <f t="shared" si="11"/>
        <v>-0.23179106116048123</v>
      </c>
      <c r="I37">
        <f t="shared" si="6"/>
        <v>-0.22538029430214365</v>
      </c>
      <c r="J37">
        <f t="shared" si="7"/>
        <v>2.2864667537898682E-2</v>
      </c>
      <c r="M37" s="15">
        <v>19.3399999999999</v>
      </c>
    </row>
    <row r="38" spans="1:13" x14ac:dyDescent="0.3">
      <c r="A38" s="15">
        <v>18.374475303317901</v>
      </c>
      <c r="B38" s="15">
        <f t="shared" si="0"/>
        <v>18.37</v>
      </c>
      <c r="C38">
        <f t="shared" si="8"/>
        <v>-0.22199707266074223</v>
      </c>
      <c r="D38" s="14">
        <f t="shared" si="9"/>
        <v>-0.22199707266074223</v>
      </c>
      <c r="E38">
        <f t="shared" si="10"/>
        <v>-0.22852639832723448</v>
      </c>
      <c r="F38" s="14">
        <f t="shared" si="4"/>
        <v>2.2852639832723565E-2</v>
      </c>
      <c r="H38">
        <f t="shared" si="11"/>
        <v>-0.22852639832723448</v>
      </c>
      <c r="I38">
        <f t="shared" si="6"/>
        <v>-0.22211391322530052</v>
      </c>
      <c r="J38">
        <f t="shared" si="7"/>
        <v>2.2864667537898682E-2</v>
      </c>
      <c r="M38" s="15">
        <v>19.349999999999898</v>
      </c>
    </row>
    <row r="39" spans="1:13" x14ac:dyDescent="0.3">
      <c r="A39" s="15">
        <v>18.384559829797102</v>
      </c>
      <c r="B39" s="15">
        <f t="shared" si="0"/>
        <v>18.38</v>
      </c>
      <c r="C39">
        <f t="shared" si="8"/>
        <v>-0.21873240982749664</v>
      </c>
      <c r="D39" s="14">
        <f t="shared" si="9"/>
        <v>-0.21873240982749664</v>
      </c>
      <c r="E39">
        <f t="shared" si="10"/>
        <v>-0.22526173549398892</v>
      </c>
      <c r="F39" s="14">
        <f t="shared" si="4"/>
        <v>2.2852639832723565E-2</v>
      </c>
      <c r="H39">
        <f t="shared" si="11"/>
        <v>-0.22526173549398892</v>
      </c>
      <c r="I39">
        <f t="shared" si="6"/>
        <v>-0.21884753214845848</v>
      </c>
      <c r="J39">
        <f t="shared" si="7"/>
        <v>2.2864667537898682E-2</v>
      </c>
      <c r="M39" s="15">
        <v>19.3599999999999</v>
      </c>
    </row>
    <row r="40" spans="1:13" x14ac:dyDescent="0.3">
      <c r="A40" s="15">
        <v>18.394644356276402</v>
      </c>
      <c r="B40" s="15">
        <f t="shared" si="0"/>
        <v>18.39</v>
      </c>
      <c r="C40">
        <f t="shared" si="8"/>
        <v>-0.21546774699424995</v>
      </c>
      <c r="D40" s="14">
        <f t="shared" si="9"/>
        <v>-0.21546774699424995</v>
      </c>
      <c r="E40">
        <f t="shared" si="10"/>
        <v>-0.22199707266074223</v>
      </c>
      <c r="F40" s="14">
        <f t="shared" si="4"/>
        <v>2.2852639832723565E-2</v>
      </c>
      <c r="H40">
        <f t="shared" si="11"/>
        <v>-0.22199707266074223</v>
      </c>
      <c r="I40">
        <f t="shared" si="6"/>
        <v>-0.21558115107161535</v>
      </c>
      <c r="J40">
        <f t="shared" si="7"/>
        <v>2.2864667537898682E-2</v>
      </c>
      <c r="M40" s="15">
        <v>19.369999999999902</v>
      </c>
    </row>
    <row r="41" spans="1:13" x14ac:dyDescent="0.3">
      <c r="A41" s="15">
        <v>18.404728882755599</v>
      </c>
      <c r="B41" s="15">
        <f t="shared" si="0"/>
        <v>18.399999999999999</v>
      </c>
      <c r="C41">
        <f t="shared" si="8"/>
        <v>-0.21220308416100436</v>
      </c>
      <c r="D41" s="14">
        <f t="shared" si="9"/>
        <v>-0.21220308416100436</v>
      </c>
      <c r="E41">
        <f t="shared" si="10"/>
        <v>-0.21873240982749664</v>
      </c>
      <c r="F41" s="14">
        <f t="shared" si="4"/>
        <v>2.2852639832723565E-2</v>
      </c>
      <c r="H41">
        <f t="shared" si="11"/>
        <v>-0.21873240982749664</v>
      </c>
      <c r="I41">
        <f t="shared" si="6"/>
        <v>-0.21231476999477331</v>
      </c>
      <c r="J41">
        <f t="shared" si="7"/>
        <v>2.2864667537898682E-2</v>
      </c>
      <c r="M41" s="15">
        <v>19.3799999999999</v>
      </c>
    </row>
    <row r="42" spans="1:13" x14ac:dyDescent="0.3">
      <c r="A42" s="15">
        <v>18.414813409234799</v>
      </c>
      <c r="B42" s="15">
        <f t="shared" si="0"/>
        <v>18.41</v>
      </c>
      <c r="C42">
        <f t="shared" si="8"/>
        <v>-0.20893842132775767</v>
      </c>
      <c r="D42" s="14">
        <f t="shared" si="9"/>
        <v>-0.20893842132775767</v>
      </c>
      <c r="E42">
        <f t="shared" si="10"/>
        <v>-0.21546774699424995</v>
      </c>
      <c r="F42" s="14">
        <f t="shared" si="4"/>
        <v>2.2852639832723565E-2</v>
      </c>
      <c r="H42">
        <f t="shared" si="11"/>
        <v>-0.21546774699424995</v>
      </c>
      <c r="I42">
        <f t="shared" si="6"/>
        <v>-0.20904838891793018</v>
      </c>
      <c r="J42">
        <f t="shared" si="7"/>
        <v>2.2864667537898682E-2</v>
      </c>
      <c r="M42" s="15">
        <v>19.389999999999901</v>
      </c>
    </row>
    <row r="43" spans="1:13" x14ac:dyDescent="0.3">
      <c r="A43" s="15">
        <v>18.424897935714</v>
      </c>
      <c r="B43" s="15">
        <f t="shared" si="0"/>
        <v>18.420000000000002</v>
      </c>
      <c r="C43">
        <f t="shared" si="8"/>
        <v>-0.20567375849451092</v>
      </c>
      <c r="D43" s="14">
        <f t="shared" si="9"/>
        <v>-0.20567375849451092</v>
      </c>
      <c r="E43">
        <f t="shared" si="10"/>
        <v>-0.2122030841610032</v>
      </c>
      <c r="F43" s="14">
        <f t="shared" si="4"/>
        <v>2.2852639832723565E-2</v>
      </c>
      <c r="H43">
        <f t="shared" si="11"/>
        <v>-0.2122030841610032</v>
      </c>
      <c r="I43">
        <f t="shared" si="6"/>
        <v>-0.20578200784108697</v>
      </c>
      <c r="J43">
        <f t="shared" si="7"/>
        <v>2.2864667537898682E-2</v>
      </c>
      <c r="M43" s="15">
        <v>19.399999999999899</v>
      </c>
    </row>
    <row r="44" spans="1:13" x14ac:dyDescent="0.3">
      <c r="A44" s="15">
        <v>18.434982462193201</v>
      </c>
      <c r="B44" s="15">
        <f t="shared" si="0"/>
        <v>18.43</v>
      </c>
      <c r="C44">
        <f t="shared" si="8"/>
        <v>-0.20240909566126539</v>
      </c>
      <c r="D44" s="14">
        <f t="shared" si="9"/>
        <v>-0.20240909566126539</v>
      </c>
      <c r="E44">
        <f t="shared" si="10"/>
        <v>-0.20893842132775767</v>
      </c>
      <c r="F44" s="14">
        <f t="shared" si="4"/>
        <v>2.2852639832723565E-2</v>
      </c>
      <c r="H44">
        <f t="shared" si="11"/>
        <v>-0.20893842132775767</v>
      </c>
      <c r="I44">
        <f t="shared" si="6"/>
        <v>-0.202515626764245</v>
      </c>
      <c r="J44">
        <f t="shared" si="7"/>
        <v>2.2864667537898682E-2</v>
      </c>
      <c r="M44" s="15">
        <v>19.409999999999901</v>
      </c>
    </row>
    <row r="45" spans="1:13" x14ac:dyDescent="0.3">
      <c r="A45" s="15">
        <v>18.445066988672401</v>
      </c>
      <c r="B45" s="15">
        <f t="shared" si="0"/>
        <v>18.45</v>
      </c>
      <c r="C45">
        <f t="shared" si="8"/>
        <v>-0.19587976999477308</v>
      </c>
      <c r="D45" s="14">
        <f t="shared" si="9"/>
        <v>-0.19587976999477308</v>
      </c>
      <c r="E45">
        <f t="shared" si="10"/>
        <v>-0.20240909566126539</v>
      </c>
      <c r="F45" s="14">
        <f t="shared" si="4"/>
        <v>2.2852639832723565E-2</v>
      </c>
      <c r="H45">
        <f t="shared" si="11"/>
        <v>-0.20240909566126539</v>
      </c>
      <c r="I45">
        <f t="shared" si="6"/>
        <v>-0.1959828646105598</v>
      </c>
      <c r="J45">
        <f t="shared" si="7"/>
        <v>2.2864667537898682E-2</v>
      </c>
      <c r="M45" s="15">
        <v>19.419999999999899</v>
      </c>
    </row>
    <row r="46" spans="1:13" x14ac:dyDescent="0.3">
      <c r="A46" s="15">
        <v>18.455151515151599</v>
      </c>
      <c r="B46" s="15">
        <f t="shared" si="0"/>
        <v>18.46</v>
      </c>
      <c r="C46">
        <f t="shared" si="8"/>
        <v>-0.19261510716152638</v>
      </c>
      <c r="D46" s="14">
        <f t="shared" si="9"/>
        <v>-0.19261510716152638</v>
      </c>
      <c r="E46">
        <f t="shared" si="10"/>
        <v>-0.19914443282801864</v>
      </c>
      <c r="F46" s="14">
        <f t="shared" si="4"/>
        <v>2.2852639832723565E-2</v>
      </c>
      <c r="H46">
        <f t="shared" si="11"/>
        <v>-0.19914443282801864</v>
      </c>
      <c r="I46">
        <f t="shared" si="6"/>
        <v>-0.19271648353371668</v>
      </c>
      <c r="J46">
        <f t="shared" si="7"/>
        <v>2.2864667537898682E-2</v>
      </c>
      <c r="M46" s="15">
        <v>19.4299999999999</v>
      </c>
    </row>
    <row r="47" spans="1:13" x14ac:dyDescent="0.3">
      <c r="A47" s="15">
        <v>18.465236041630799</v>
      </c>
      <c r="B47" s="15">
        <f t="shared" si="0"/>
        <v>18.47</v>
      </c>
      <c r="C47">
        <f t="shared" si="8"/>
        <v>-0.18935044432828083</v>
      </c>
      <c r="D47" s="14">
        <f t="shared" si="9"/>
        <v>-0.18935044432828083</v>
      </c>
      <c r="E47">
        <f t="shared" si="10"/>
        <v>-0.19587976999477308</v>
      </c>
      <c r="F47" s="14">
        <f t="shared" si="4"/>
        <v>2.2852639832723565E-2</v>
      </c>
      <c r="H47">
        <f t="shared" si="11"/>
        <v>-0.19587976999477308</v>
      </c>
      <c r="I47">
        <f t="shared" si="6"/>
        <v>-0.18945010245687466</v>
      </c>
      <c r="J47">
        <f t="shared" si="7"/>
        <v>2.2864667537898682E-2</v>
      </c>
      <c r="M47" s="15">
        <v>19.439999999999898</v>
      </c>
    </row>
    <row r="48" spans="1:13" x14ac:dyDescent="0.3">
      <c r="A48" s="15">
        <v>18.47532056811</v>
      </c>
      <c r="B48" s="15">
        <f t="shared" si="0"/>
        <v>18.48</v>
      </c>
      <c r="C48">
        <f t="shared" si="8"/>
        <v>-0.1860857814950341</v>
      </c>
      <c r="D48" s="14">
        <f t="shared" si="9"/>
        <v>-0.1860857814950341</v>
      </c>
      <c r="E48">
        <f t="shared" si="10"/>
        <v>-0.19261510716152638</v>
      </c>
      <c r="F48" s="14">
        <f t="shared" si="4"/>
        <v>2.2852639832723565E-2</v>
      </c>
      <c r="H48">
        <f t="shared" si="11"/>
        <v>-0.19261510716152638</v>
      </c>
      <c r="I48">
        <f t="shared" si="6"/>
        <v>-0.1861837213800315</v>
      </c>
      <c r="J48">
        <f t="shared" si="7"/>
        <v>2.2864667537898682E-2</v>
      </c>
      <c r="M48" s="15">
        <v>19.4499999999999</v>
      </c>
    </row>
    <row r="49" spans="1:13" x14ac:dyDescent="0.3">
      <c r="A49" s="15">
        <v>18.4854050945893</v>
      </c>
      <c r="B49" s="15">
        <f t="shared" si="0"/>
        <v>18.489999999999998</v>
      </c>
      <c r="C49">
        <f t="shared" si="8"/>
        <v>-0.18282111866178852</v>
      </c>
      <c r="D49" s="14">
        <f t="shared" si="9"/>
        <v>-0.18282111866178852</v>
      </c>
      <c r="E49">
        <f t="shared" si="10"/>
        <v>-0.18935044432828083</v>
      </c>
      <c r="F49" s="14">
        <f t="shared" si="4"/>
        <v>2.2852639832723565E-2</v>
      </c>
      <c r="H49">
        <f t="shared" si="11"/>
        <v>-0.18935044432828083</v>
      </c>
      <c r="I49">
        <f t="shared" si="6"/>
        <v>-0.18291734030318946</v>
      </c>
      <c r="J49">
        <f t="shared" si="7"/>
        <v>2.2864667537898682E-2</v>
      </c>
      <c r="M49" s="15">
        <v>19.459999999999901</v>
      </c>
    </row>
    <row r="50" spans="1:13" x14ac:dyDescent="0.3">
      <c r="A50" s="15">
        <v>18.495489621068501</v>
      </c>
      <c r="B50" s="15">
        <f t="shared" si="0"/>
        <v>18.5</v>
      </c>
      <c r="C50">
        <f t="shared" si="8"/>
        <v>-0.17955645582854179</v>
      </c>
      <c r="D50" s="14">
        <f t="shared" si="9"/>
        <v>-0.17955645582854179</v>
      </c>
      <c r="E50">
        <f t="shared" si="10"/>
        <v>-0.1860857814950341</v>
      </c>
      <c r="F50" s="14">
        <f t="shared" si="4"/>
        <v>2.2852639832723565E-2</v>
      </c>
      <c r="H50">
        <f t="shared" si="11"/>
        <v>-0.1860857814950341</v>
      </c>
      <c r="I50">
        <f t="shared" si="6"/>
        <v>-0.1796509592263463</v>
      </c>
      <c r="J50">
        <f t="shared" si="7"/>
        <v>2.2864667537898682E-2</v>
      </c>
      <c r="M50" s="15">
        <v>19.469999999999899</v>
      </c>
    </row>
    <row r="51" spans="1:13" x14ac:dyDescent="0.3">
      <c r="A51" s="15">
        <v>18.505574147547701</v>
      </c>
      <c r="B51" s="15">
        <f t="shared" si="0"/>
        <v>18.510000000000002</v>
      </c>
      <c r="C51">
        <f t="shared" si="8"/>
        <v>-0.17629179299529507</v>
      </c>
      <c r="D51" s="14">
        <f t="shared" si="9"/>
        <v>-0.17629179299529507</v>
      </c>
      <c r="E51">
        <f t="shared" si="10"/>
        <v>-0.18282111866178738</v>
      </c>
      <c r="F51" s="14">
        <f t="shared" si="4"/>
        <v>2.2852639832723565E-2</v>
      </c>
      <c r="H51">
        <f t="shared" si="11"/>
        <v>-0.18282111866178738</v>
      </c>
      <c r="I51">
        <f t="shared" si="6"/>
        <v>-0.17638457814950312</v>
      </c>
      <c r="J51">
        <f t="shared" si="7"/>
        <v>2.2864667537898682E-2</v>
      </c>
      <c r="M51" s="15">
        <v>19.479999999999901</v>
      </c>
    </row>
    <row r="52" spans="1:13" x14ac:dyDescent="0.3">
      <c r="A52" s="15">
        <v>18.515658674026898</v>
      </c>
      <c r="B52" s="15">
        <f t="shared" si="0"/>
        <v>18.52</v>
      </c>
      <c r="C52">
        <f t="shared" si="8"/>
        <v>-0.17302713016204951</v>
      </c>
      <c r="D52" s="14">
        <f t="shared" si="9"/>
        <v>-0.17302713016204951</v>
      </c>
      <c r="E52">
        <f t="shared" si="10"/>
        <v>-0.17955645582854179</v>
      </c>
      <c r="F52" s="14">
        <f t="shared" si="4"/>
        <v>2.2852639832723565E-2</v>
      </c>
      <c r="H52">
        <f t="shared" si="11"/>
        <v>-0.17955645582854179</v>
      </c>
      <c r="I52">
        <f t="shared" si="6"/>
        <v>-0.17311819707266113</v>
      </c>
      <c r="J52">
        <f t="shared" si="7"/>
        <v>2.2864667537898682E-2</v>
      </c>
      <c r="M52" s="15">
        <v>19.489999999999899</v>
      </c>
    </row>
    <row r="53" spans="1:13" x14ac:dyDescent="0.3">
      <c r="A53" s="15">
        <v>18.525743200506099</v>
      </c>
      <c r="B53" s="15">
        <f t="shared" si="0"/>
        <v>18.53</v>
      </c>
      <c r="C53">
        <f t="shared" si="8"/>
        <v>-0.16976246732880279</v>
      </c>
      <c r="D53" s="14">
        <f t="shared" si="9"/>
        <v>-0.16976246732880279</v>
      </c>
      <c r="E53">
        <f t="shared" si="10"/>
        <v>-0.17629179299529507</v>
      </c>
      <c r="F53" s="14">
        <f t="shared" si="4"/>
        <v>2.2852639832723565E-2</v>
      </c>
      <c r="H53">
        <f t="shared" si="11"/>
        <v>-0.17629179299529507</v>
      </c>
      <c r="I53">
        <f t="shared" si="6"/>
        <v>-0.16985181599581795</v>
      </c>
      <c r="J53">
        <f t="shared" si="7"/>
        <v>2.2864667537898682E-2</v>
      </c>
      <c r="M53" s="15">
        <v>19.499999999999901</v>
      </c>
    </row>
    <row r="54" spans="1:13" x14ac:dyDescent="0.3">
      <c r="A54" s="15">
        <v>18.5358277269853</v>
      </c>
      <c r="B54" s="15">
        <f t="shared" si="0"/>
        <v>18.54</v>
      </c>
      <c r="C54">
        <f t="shared" si="8"/>
        <v>-0.16649780449555726</v>
      </c>
      <c r="D54" s="14">
        <f t="shared" si="9"/>
        <v>-0.16649780449555726</v>
      </c>
      <c r="E54">
        <f t="shared" si="10"/>
        <v>-0.17302713016204951</v>
      </c>
      <c r="F54" s="14">
        <f t="shared" si="4"/>
        <v>2.2852639832723565E-2</v>
      </c>
      <c r="H54">
        <f t="shared" si="11"/>
        <v>-0.17302713016204951</v>
      </c>
      <c r="I54">
        <f t="shared" si="6"/>
        <v>-0.16658543491897598</v>
      </c>
      <c r="J54">
        <f t="shared" si="7"/>
        <v>2.2864667537898682E-2</v>
      </c>
      <c r="M54" s="15">
        <v>19.509999999999899</v>
      </c>
    </row>
    <row r="55" spans="1:13" x14ac:dyDescent="0.3">
      <c r="A55" s="15">
        <v>18.5459122534645</v>
      </c>
      <c r="B55" s="15">
        <f t="shared" si="0"/>
        <v>18.55</v>
      </c>
      <c r="C55">
        <f t="shared" si="8"/>
        <v>-0.16323314166231054</v>
      </c>
      <c r="D55" s="14">
        <f t="shared" si="9"/>
        <v>-0.16323314166231054</v>
      </c>
      <c r="E55">
        <f t="shared" si="10"/>
        <v>-0.16976246732880279</v>
      </c>
      <c r="F55" s="14">
        <f t="shared" si="4"/>
        <v>2.2852639832723565E-2</v>
      </c>
      <c r="H55">
        <f t="shared" si="11"/>
        <v>-0.16976246732880279</v>
      </c>
      <c r="I55">
        <f t="shared" si="6"/>
        <v>-0.1633190538421328</v>
      </c>
      <c r="J55">
        <f t="shared" si="7"/>
        <v>2.2864667537898682E-2</v>
      </c>
      <c r="M55" s="15">
        <v>19.5199999999999</v>
      </c>
    </row>
    <row r="56" spans="1:13" x14ac:dyDescent="0.3">
      <c r="A56" s="15">
        <v>18.555996779943701</v>
      </c>
      <c r="B56" s="15">
        <f t="shared" si="0"/>
        <v>18.559999999999999</v>
      </c>
      <c r="C56">
        <f t="shared" si="8"/>
        <v>-0.15996847882906495</v>
      </c>
      <c r="D56" s="14">
        <f t="shared" si="9"/>
        <v>-0.15996847882906495</v>
      </c>
      <c r="E56">
        <f t="shared" si="10"/>
        <v>-0.16649780449555726</v>
      </c>
      <c r="F56" s="14">
        <f t="shared" si="4"/>
        <v>2.2852639832723565E-2</v>
      </c>
      <c r="H56">
        <f t="shared" si="11"/>
        <v>-0.16649780449555726</v>
      </c>
      <c r="I56">
        <f t="shared" si="6"/>
        <v>-0.16005267276529078</v>
      </c>
      <c r="J56">
        <f t="shared" si="7"/>
        <v>2.2864667537898682E-2</v>
      </c>
      <c r="M56" s="15">
        <v>19.529999999999902</v>
      </c>
    </row>
    <row r="57" spans="1:13" x14ac:dyDescent="0.3">
      <c r="A57" s="15">
        <v>18.566081306423001</v>
      </c>
      <c r="B57" s="15">
        <f t="shared" si="0"/>
        <v>18.57</v>
      </c>
      <c r="C57">
        <f t="shared" si="8"/>
        <v>-0.15670381599581826</v>
      </c>
      <c r="D57" s="14">
        <f t="shared" si="9"/>
        <v>-0.15670381599581826</v>
      </c>
      <c r="E57">
        <f t="shared" si="10"/>
        <v>-0.16323314166231054</v>
      </c>
      <c r="F57" s="14">
        <f t="shared" si="4"/>
        <v>2.2852639832723565E-2</v>
      </c>
      <c r="H57">
        <f t="shared" si="11"/>
        <v>-0.16323314166231054</v>
      </c>
      <c r="I57">
        <f t="shared" si="6"/>
        <v>-0.15678629168844763</v>
      </c>
      <c r="J57">
        <f t="shared" si="7"/>
        <v>2.2864667537898682E-2</v>
      </c>
      <c r="M57" s="15">
        <v>19.5399999999999</v>
      </c>
    </row>
    <row r="58" spans="1:13" x14ac:dyDescent="0.3">
      <c r="A58" s="15">
        <v>18.576165832902198</v>
      </c>
      <c r="B58" s="15">
        <f t="shared" si="0"/>
        <v>18.579999999999998</v>
      </c>
      <c r="C58">
        <f t="shared" si="8"/>
        <v>-0.15343915316257267</v>
      </c>
      <c r="D58" s="14">
        <f t="shared" si="9"/>
        <v>-0.15343915316257267</v>
      </c>
      <c r="E58">
        <f t="shared" si="10"/>
        <v>-0.15996847882906495</v>
      </c>
      <c r="F58" s="14">
        <f t="shared" si="4"/>
        <v>2.2852639832723565E-2</v>
      </c>
      <c r="H58">
        <f t="shared" si="11"/>
        <v>-0.15996847882906495</v>
      </c>
      <c r="I58">
        <f t="shared" si="6"/>
        <v>-0.15351991061160561</v>
      </c>
      <c r="J58">
        <f t="shared" si="7"/>
        <v>2.2864667537898682E-2</v>
      </c>
      <c r="M58" s="15">
        <v>19.549999999999901</v>
      </c>
    </row>
    <row r="59" spans="1:13" x14ac:dyDescent="0.3">
      <c r="A59" s="15">
        <v>18.586250359381399</v>
      </c>
      <c r="B59" s="15">
        <f t="shared" si="0"/>
        <v>18.59</v>
      </c>
      <c r="C59">
        <f t="shared" si="8"/>
        <v>-0.15017449032932595</v>
      </c>
      <c r="D59" s="14">
        <f t="shared" si="9"/>
        <v>-0.15017449032932595</v>
      </c>
      <c r="E59">
        <f t="shared" si="10"/>
        <v>-0.15670381599581826</v>
      </c>
      <c r="F59" s="14">
        <f t="shared" si="4"/>
        <v>2.2852639832723565E-2</v>
      </c>
      <c r="H59">
        <f t="shared" si="11"/>
        <v>-0.15670381599581826</v>
      </c>
      <c r="I59">
        <f t="shared" si="6"/>
        <v>-0.15025352953476245</v>
      </c>
      <c r="J59">
        <f t="shared" si="7"/>
        <v>2.2864667537898682E-2</v>
      </c>
      <c r="M59" s="15">
        <v>19.559999999999899</v>
      </c>
    </row>
    <row r="60" spans="1:13" x14ac:dyDescent="0.3">
      <c r="A60" s="15">
        <v>18.5963348858606</v>
      </c>
      <c r="B60" s="15">
        <f t="shared" si="0"/>
        <v>18.600000000000001</v>
      </c>
      <c r="C60">
        <f t="shared" si="8"/>
        <v>-0.14690982749607923</v>
      </c>
      <c r="D60" s="14">
        <f t="shared" si="9"/>
        <v>-0.14690982749607923</v>
      </c>
      <c r="E60">
        <f t="shared" si="10"/>
        <v>-0.15343915316257153</v>
      </c>
      <c r="F60" s="14">
        <f t="shared" si="4"/>
        <v>2.2852639832723565E-2</v>
      </c>
      <c r="H60">
        <f t="shared" si="11"/>
        <v>-0.15343915316257153</v>
      </c>
      <c r="I60">
        <f t="shared" si="6"/>
        <v>-0.14698714845791927</v>
      </c>
      <c r="J60">
        <f t="shared" si="7"/>
        <v>2.2864667537898682E-2</v>
      </c>
      <c r="M60" s="15">
        <v>19.569999999999901</v>
      </c>
    </row>
    <row r="61" spans="1:13" x14ac:dyDescent="0.3">
      <c r="A61" s="15">
        <v>18.6064194123398</v>
      </c>
      <c r="B61" s="15">
        <f t="shared" si="0"/>
        <v>18.61</v>
      </c>
      <c r="C61">
        <f t="shared" si="8"/>
        <v>-0.14364516466283367</v>
      </c>
      <c r="D61" s="14">
        <f t="shared" si="9"/>
        <v>-0.14364516466283367</v>
      </c>
      <c r="E61">
        <f t="shared" si="10"/>
        <v>-0.15017449032932595</v>
      </c>
      <c r="F61" s="14">
        <f t="shared" si="4"/>
        <v>2.2852639832723565E-2</v>
      </c>
      <c r="H61">
        <f t="shared" si="11"/>
        <v>-0.15017449032932595</v>
      </c>
      <c r="I61">
        <f t="shared" si="6"/>
        <v>-0.14372076738107728</v>
      </c>
      <c r="J61">
        <f t="shared" si="7"/>
        <v>2.2864667537898682E-2</v>
      </c>
      <c r="M61" s="15">
        <v>19.579999999999899</v>
      </c>
    </row>
    <row r="62" spans="1:13" x14ac:dyDescent="0.3">
      <c r="A62" s="15">
        <v>18.616503938819001</v>
      </c>
      <c r="B62" s="15">
        <f t="shared" si="0"/>
        <v>18.62</v>
      </c>
      <c r="C62">
        <f t="shared" si="8"/>
        <v>-0.14038050182958695</v>
      </c>
      <c r="D62" s="14">
        <f t="shared" si="9"/>
        <v>-0.14038050182958695</v>
      </c>
      <c r="E62">
        <f t="shared" si="10"/>
        <v>-0.14690982749607923</v>
      </c>
      <c r="F62" s="14">
        <f t="shared" si="4"/>
        <v>2.2852639832723565E-2</v>
      </c>
      <c r="H62">
        <f t="shared" si="11"/>
        <v>-0.14690982749607923</v>
      </c>
      <c r="I62">
        <f t="shared" si="6"/>
        <v>-0.1404543863042341</v>
      </c>
      <c r="J62">
        <f t="shared" si="7"/>
        <v>2.2864667537898682E-2</v>
      </c>
      <c r="M62" s="15">
        <v>19.5899999999999</v>
      </c>
    </row>
    <row r="63" spans="1:13" x14ac:dyDescent="0.3">
      <c r="A63" s="15">
        <v>18.626588465298202</v>
      </c>
      <c r="B63" s="15">
        <f t="shared" si="0"/>
        <v>18.63</v>
      </c>
      <c r="C63">
        <f t="shared" si="8"/>
        <v>-0.13711583899634142</v>
      </c>
      <c r="D63" s="14">
        <f t="shared" si="9"/>
        <v>-0.13711583899634142</v>
      </c>
      <c r="E63">
        <f t="shared" si="10"/>
        <v>-0.14364516466283367</v>
      </c>
      <c r="F63" s="14">
        <f t="shared" si="4"/>
        <v>2.2852639832723565E-2</v>
      </c>
      <c r="H63">
        <f t="shared" si="11"/>
        <v>-0.14364516466283367</v>
      </c>
      <c r="I63">
        <f t="shared" si="6"/>
        <v>-0.13718800522739213</v>
      </c>
      <c r="J63">
        <f t="shared" si="7"/>
        <v>2.2864667537898682E-2</v>
      </c>
      <c r="M63" s="15">
        <v>19.599999999999898</v>
      </c>
    </row>
    <row r="64" spans="1:13" x14ac:dyDescent="0.3">
      <c r="A64" s="15">
        <v>18.636672991777399</v>
      </c>
      <c r="B64" s="15">
        <f t="shared" si="0"/>
        <v>18.64</v>
      </c>
      <c r="C64">
        <f t="shared" si="8"/>
        <v>-0.13385117616309469</v>
      </c>
      <c r="D64" s="14">
        <f t="shared" si="9"/>
        <v>-0.13385117616309469</v>
      </c>
      <c r="E64">
        <f t="shared" si="10"/>
        <v>-0.14038050182958695</v>
      </c>
      <c r="F64" s="14">
        <f t="shared" si="4"/>
        <v>2.2852639832723565E-2</v>
      </c>
      <c r="H64">
        <f t="shared" si="11"/>
        <v>-0.14038050182958695</v>
      </c>
      <c r="I64">
        <f t="shared" si="6"/>
        <v>-0.13392162415054895</v>
      </c>
      <c r="J64">
        <f t="shared" si="7"/>
        <v>2.2864667537898682E-2</v>
      </c>
      <c r="M64" s="15">
        <v>19.6099999999999</v>
      </c>
    </row>
    <row r="65" spans="1:13" x14ac:dyDescent="0.3">
      <c r="A65" s="15">
        <v>18.646757518256599</v>
      </c>
      <c r="B65" s="15">
        <f t="shared" ref="B65:B128" si="12">ROUND(A65,2)</f>
        <v>18.649999999999999</v>
      </c>
      <c r="C65">
        <f t="shared" ref="C65:C69" si="13">-0.3287*$B$99*(($B$104-B65)/$B$112)</f>
        <v>-0.13058651332984911</v>
      </c>
      <c r="D65" s="14">
        <f t="shared" ref="D65:D69" si="14">IF(C65&gt;=$C$110,$C$110,C65)</f>
        <v>-0.13058651332984911</v>
      </c>
      <c r="E65">
        <f t="shared" si="10"/>
        <v>-0.13711583899634142</v>
      </c>
      <c r="F65" s="14">
        <f t="shared" ref="F65:F128" si="15">IF(E65&lt;=$C$111,$C$111,E65)</f>
        <v>2.2852639832723565E-2</v>
      </c>
      <c r="H65">
        <f t="shared" si="11"/>
        <v>-0.13711583899634142</v>
      </c>
      <c r="I65">
        <f t="shared" ref="I65:I128" si="16">$B$100/$B$99*D65</f>
        <v>-0.13065524307370693</v>
      </c>
      <c r="J65">
        <f t="shared" ref="J65:J128" si="17">$B$100/$B$99*F65</f>
        <v>2.2864667537898682E-2</v>
      </c>
      <c r="M65" s="15">
        <v>19.619999999999902</v>
      </c>
    </row>
    <row r="66" spans="1:13" x14ac:dyDescent="0.3">
      <c r="A66" s="15">
        <v>18.6568420447359</v>
      </c>
      <c r="B66" s="15">
        <f t="shared" si="12"/>
        <v>18.66</v>
      </c>
      <c r="C66">
        <f t="shared" si="13"/>
        <v>-0.12732185049660241</v>
      </c>
      <c r="D66" s="14">
        <f t="shared" si="14"/>
        <v>-0.12732185049660241</v>
      </c>
      <c r="E66">
        <f t="shared" si="10"/>
        <v>-0.13385117616309469</v>
      </c>
      <c r="F66" s="14">
        <f t="shared" si="15"/>
        <v>2.2852639832723565E-2</v>
      </c>
      <c r="H66">
        <f t="shared" si="11"/>
        <v>-0.13385117616309469</v>
      </c>
      <c r="I66">
        <f t="shared" si="16"/>
        <v>-0.12738886199686378</v>
      </c>
      <c r="J66">
        <f t="shared" si="17"/>
        <v>2.2864667537898682E-2</v>
      </c>
      <c r="M66" s="15">
        <v>19.6299999999999</v>
      </c>
    </row>
    <row r="67" spans="1:13" x14ac:dyDescent="0.3">
      <c r="A67" s="15">
        <v>18.6669265712151</v>
      </c>
      <c r="B67" s="15">
        <f t="shared" si="12"/>
        <v>18.670000000000002</v>
      </c>
      <c r="C67">
        <f t="shared" si="13"/>
        <v>-0.12405718766335568</v>
      </c>
      <c r="D67" s="14">
        <f t="shared" si="14"/>
        <v>-0.12405718766335568</v>
      </c>
      <c r="E67">
        <f t="shared" si="10"/>
        <v>-0.13058651332984797</v>
      </c>
      <c r="F67" s="14">
        <f t="shared" si="15"/>
        <v>2.2852639832723565E-2</v>
      </c>
      <c r="H67">
        <f t="shared" si="11"/>
        <v>-0.13058651332984797</v>
      </c>
      <c r="I67">
        <f t="shared" si="16"/>
        <v>-0.12412248092002061</v>
      </c>
      <c r="J67">
        <f t="shared" si="17"/>
        <v>2.2864667537898682E-2</v>
      </c>
      <c r="M67" s="15">
        <v>19.639999999999901</v>
      </c>
    </row>
    <row r="68" spans="1:13" x14ac:dyDescent="0.3">
      <c r="A68" s="15">
        <v>18.677011097694301</v>
      </c>
      <c r="B68" s="15">
        <f t="shared" si="12"/>
        <v>18.68</v>
      </c>
      <c r="C68">
        <f t="shared" si="13"/>
        <v>-0.1207925248301101</v>
      </c>
      <c r="D68" s="14">
        <f t="shared" si="14"/>
        <v>-0.1207925248301101</v>
      </c>
      <c r="E68">
        <f t="shared" si="10"/>
        <v>-0.12732185049660241</v>
      </c>
      <c r="F68" s="14">
        <f t="shared" si="15"/>
        <v>2.2852639832723565E-2</v>
      </c>
      <c r="H68">
        <f t="shared" si="11"/>
        <v>-0.12732185049660241</v>
      </c>
      <c r="I68">
        <f t="shared" si="16"/>
        <v>-0.12085609984317859</v>
      </c>
      <c r="J68">
        <f t="shared" si="17"/>
        <v>2.2864667537898682E-2</v>
      </c>
      <c r="M68" s="15">
        <v>19.649999999999899</v>
      </c>
    </row>
    <row r="69" spans="1:13" x14ac:dyDescent="0.3">
      <c r="A69" s="15">
        <v>18.687095624173502</v>
      </c>
      <c r="B69" s="15">
        <f t="shared" si="12"/>
        <v>18.690000000000001</v>
      </c>
      <c r="C69">
        <f t="shared" si="13"/>
        <v>-0.11752786199686338</v>
      </c>
      <c r="D69" s="14">
        <f t="shared" si="14"/>
        <v>-0.11752786199686338</v>
      </c>
      <c r="E69">
        <f t="shared" si="10"/>
        <v>-0.12405718766335568</v>
      </c>
      <c r="F69" s="14">
        <f t="shared" si="15"/>
        <v>2.2852639832723565E-2</v>
      </c>
      <c r="H69">
        <f t="shared" si="11"/>
        <v>-0.12405718766335568</v>
      </c>
      <c r="I69">
        <f t="shared" si="16"/>
        <v>-0.11758971876633542</v>
      </c>
      <c r="J69">
        <f t="shared" si="17"/>
        <v>2.2864667537898682E-2</v>
      </c>
      <c r="M69" s="15">
        <v>19.659999999999901</v>
      </c>
    </row>
    <row r="70" spans="1:13" x14ac:dyDescent="0.3">
      <c r="A70" s="15">
        <v>18.697180150652699</v>
      </c>
      <c r="B70" s="15">
        <f t="shared" si="12"/>
        <v>18.7</v>
      </c>
      <c r="D70" s="14">
        <f>D71</f>
        <v>-0.11099853633037111</v>
      </c>
      <c r="E70">
        <f>0.3287*$B$99*((A70-$B$106)/$B$112)</f>
        <v>-0.12171311056605871</v>
      </c>
      <c r="F70" s="14">
        <f t="shared" si="15"/>
        <v>2.2852639832723565E-2</v>
      </c>
      <c r="I70">
        <f t="shared" si="16"/>
        <v>-0.11105695661265026</v>
      </c>
      <c r="J70">
        <f t="shared" si="17"/>
        <v>2.2864667537898682E-2</v>
      </c>
      <c r="M70" s="15">
        <v>19.669999999999899</v>
      </c>
    </row>
    <row r="71" spans="1:13" x14ac:dyDescent="0.3">
      <c r="A71" s="15">
        <v>18.707264677131899</v>
      </c>
      <c r="B71" s="15">
        <f t="shared" si="12"/>
        <v>18.71</v>
      </c>
      <c r="C71">
        <f t="shared" ref="C71:C97" si="18">-0.3287*$B$99*(($B$104-B71)/$B$112)</f>
        <v>-0.11099853633037111</v>
      </c>
      <c r="D71" s="14">
        <f t="shared" ref="D71:D97" si="19">IF(C71&gt;=$C$110,$C$110,C71)</f>
        <v>-0.11099853633037111</v>
      </c>
      <c r="E71">
        <f t="shared" ref="E71:E97" si="20">0.3287*$B$99*((B71-$B$106)/$B$112)</f>
        <v>-0.11752786199686338</v>
      </c>
      <c r="F71" s="14">
        <f t="shared" si="15"/>
        <v>2.2852639832723565E-2</v>
      </c>
      <c r="H71">
        <f t="shared" ref="H71:H134" si="21">-0.3287*$B$99*(($B$106-B71)/$B$112)</f>
        <v>-0.11752786199686338</v>
      </c>
      <c r="I71">
        <f t="shared" si="16"/>
        <v>-0.11105695661265026</v>
      </c>
      <c r="J71">
        <f t="shared" si="17"/>
        <v>2.2864667537898682E-2</v>
      </c>
      <c r="M71" s="15">
        <v>19.6799999999999</v>
      </c>
    </row>
    <row r="72" spans="1:13" x14ac:dyDescent="0.3">
      <c r="A72" s="15">
        <v>18.7173492036111</v>
      </c>
      <c r="B72" s="15">
        <f t="shared" si="12"/>
        <v>18.72</v>
      </c>
      <c r="C72">
        <f t="shared" si="18"/>
        <v>-0.10773387349712556</v>
      </c>
      <c r="D72" s="14">
        <f t="shared" si="19"/>
        <v>-0.10773387349712556</v>
      </c>
      <c r="E72">
        <f t="shared" si="20"/>
        <v>-0.11426319916361784</v>
      </c>
      <c r="F72" s="14">
        <f t="shared" si="15"/>
        <v>2.2852639832723565E-2</v>
      </c>
      <c r="H72">
        <f t="shared" si="21"/>
        <v>-0.11426319916361784</v>
      </c>
      <c r="I72">
        <f t="shared" si="16"/>
        <v>-0.10779057553580826</v>
      </c>
      <c r="J72">
        <f t="shared" si="17"/>
        <v>2.2864667537898682E-2</v>
      </c>
      <c r="M72" s="15">
        <v>19.689999999999898</v>
      </c>
    </row>
    <row r="73" spans="1:13" x14ac:dyDescent="0.3">
      <c r="A73" s="15">
        <v>18.727433730090301</v>
      </c>
      <c r="B73" s="15">
        <f t="shared" si="12"/>
        <v>18.73</v>
      </c>
      <c r="C73">
        <f t="shared" si="18"/>
        <v>-0.10446921066387883</v>
      </c>
      <c r="D73" s="14">
        <f t="shared" si="19"/>
        <v>-0.10446921066387883</v>
      </c>
      <c r="E73">
        <f t="shared" si="20"/>
        <v>-0.11099853633037111</v>
      </c>
      <c r="F73" s="14">
        <f t="shared" si="15"/>
        <v>2.2852639832723565E-2</v>
      </c>
      <c r="H73">
        <f t="shared" si="21"/>
        <v>-0.11099853633037111</v>
      </c>
      <c r="I73">
        <f t="shared" si="16"/>
        <v>-0.10452419445896509</v>
      </c>
      <c r="J73">
        <f t="shared" si="17"/>
        <v>2.2864667537898682E-2</v>
      </c>
      <c r="M73" s="15">
        <v>19.6999999999999</v>
      </c>
    </row>
    <row r="74" spans="1:13" x14ac:dyDescent="0.3">
      <c r="A74" s="15">
        <v>18.737518256569501</v>
      </c>
      <c r="B74" s="15">
        <f t="shared" si="12"/>
        <v>18.739999999999998</v>
      </c>
      <c r="C74">
        <f t="shared" si="18"/>
        <v>-0.10120454783063326</v>
      </c>
      <c r="D74" s="14">
        <f t="shared" si="19"/>
        <v>-0.10120454783063326</v>
      </c>
      <c r="E74">
        <f t="shared" si="20"/>
        <v>-0.10773387349712556</v>
      </c>
      <c r="F74" s="14">
        <f t="shared" si="15"/>
        <v>2.2852639832723565E-2</v>
      </c>
      <c r="H74">
        <f t="shared" si="21"/>
        <v>-0.10773387349712556</v>
      </c>
      <c r="I74">
        <f t="shared" si="16"/>
        <v>-0.10125781338212307</v>
      </c>
      <c r="J74">
        <f t="shared" si="17"/>
        <v>2.2864667537898682E-2</v>
      </c>
      <c r="M74" s="15">
        <v>19.709999999999901</v>
      </c>
    </row>
    <row r="75" spans="1:13" x14ac:dyDescent="0.3">
      <c r="A75" s="15">
        <v>18.747602783048801</v>
      </c>
      <c r="B75" s="15">
        <f t="shared" si="12"/>
        <v>18.75</v>
      </c>
      <c r="C75">
        <f t="shared" si="18"/>
        <v>-9.7939884997386539E-2</v>
      </c>
      <c r="D75" s="14">
        <f t="shared" si="19"/>
        <v>-9.7939884997386539E-2</v>
      </c>
      <c r="E75">
        <f t="shared" si="20"/>
        <v>-0.10446921066387883</v>
      </c>
      <c r="F75" s="14">
        <f t="shared" si="15"/>
        <v>2.2852639832723565E-2</v>
      </c>
      <c r="H75">
        <f t="shared" si="21"/>
        <v>-0.10446921066387883</v>
      </c>
      <c r="I75">
        <f t="shared" si="16"/>
        <v>-9.7991432305279902E-2</v>
      </c>
      <c r="J75">
        <f t="shared" si="17"/>
        <v>2.2864667537898682E-2</v>
      </c>
      <c r="M75" s="15">
        <v>19.719999999999899</v>
      </c>
    </row>
    <row r="76" spans="1:13" x14ac:dyDescent="0.3">
      <c r="A76" s="15">
        <v>18.757687309527999</v>
      </c>
      <c r="B76" s="15">
        <f t="shared" si="12"/>
        <v>18.760000000000002</v>
      </c>
      <c r="C76">
        <f t="shared" si="18"/>
        <v>-9.467522216413983E-2</v>
      </c>
      <c r="D76" s="14">
        <f t="shared" si="19"/>
        <v>-9.467522216413983E-2</v>
      </c>
      <c r="E76">
        <f t="shared" si="20"/>
        <v>-0.10120454783063211</v>
      </c>
      <c r="F76" s="14">
        <f t="shared" si="15"/>
        <v>2.2852639832723565E-2</v>
      </c>
      <c r="H76">
        <f t="shared" si="21"/>
        <v>-0.10120454783063211</v>
      </c>
      <c r="I76">
        <f t="shared" si="16"/>
        <v>-9.4725051228436746E-2</v>
      </c>
      <c r="J76">
        <f t="shared" si="17"/>
        <v>2.2864667537898682E-2</v>
      </c>
      <c r="M76" s="15">
        <v>19.729999999999901</v>
      </c>
    </row>
    <row r="77" spans="1:13" x14ac:dyDescent="0.3">
      <c r="A77" s="15">
        <v>18.767771836007199</v>
      </c>
      <c r="B77" s="15">
        <f t="shared" si="12"/>
        <v>18.77</v>
      </c>
      <c r="C77">
        <f t="shared" si="18"/>
        <v>-9.1410559330894259E-2</v>
      </c>
      <c r="D77" s="14">
        <f t="shared" si="19"/>
        <v>-9.1410559330894259E-2</v>
      </c>
      <c r="E77">
        <f t="shared" si="20"/>
        <v>-9.7939884997386539E-2</v>
      </c>
      <c r="F77" s="14">
        <f t="shared" si="15"/>
        <v>2.2852639832723565E-2</v>
      </c>
      <c r="H77">
        <f t="shared" si="21"/>
        <v>-9.7939884997386539E-2</v>
      </c>
      <c r="I77">
        <f t="shared" si="16"/>
        <v>-9.1458670151594729E-2</v>
      </c>
      <c r="J77">
        <f t="shared" si="17"/>
        <v>2.2864667537898682E-2</v>
      </c>
      <c r="M77" s="15">
        <v>19.739999999999899</v>
      </c>
    </row>
    <row r="78" spans="1:13" x14ac:dyDescent="0.3">
      <c r="A78" s="15">
        <v>18.7778563624864</v>
      </c>
      <c r="B78" s="15">
        <f t="shared" si="12"/>
        <v>18.78</v>
      </c>
      <c r="C78">
        <f t="shared" si="18"/>
        <v>-8.8145896497647536E-2</v>
      </c>
      <c r="D78" s="14">
        <f t="shared" si="19"/>
        <v>-8.8145896497647536E-2</v>
      </c>
      <c r="E78">
        <f t="shared" si="20"/>
        <v>-9.467522216413983E-2</v>
      </c>
      <c r="F78" s="14">
        <f t="shared" si="15"/>
        <v>2.2852639832723565E-2</v>
      </c>
      <c r="H78">
        <f t="shared" si="21"/>
        <v>-9.467522216413983E-2</v>
      </c>
      <c r="I78">
        <f t="shared" si="16"/>
        <v>-8.8192289074751559E-2</v>
      </c>
      <c r="J78">
        <f t="shared" si="17"/>
        <v>2.2864667537898682E-2</v>
      </c>
      <c r="M78" s="15">
        <v>19.749999999999901</v>
      </c>
    </row>
    <row r="79" spans="1:13" x14ac:dyDescent="0.3">
      <c r="A79" s="15">
        <v>18.787940888965601</v>
      </c>
      <c r="B79" s="15">
        <f t="shared" si="12"/>
        <v>18.79</v>
      </c>
      <c r="C79">
        <f t="shared" si="18"/>
        <v>-8.4881233664401992E-2</v>
      </c>
      <c r="D79" s="14">
        <f t="shared" si="19"/>
        <v>-8.4881233664401992E-2</v>
      </c>
      <c r="E79">
        <f t="shared" si="20"/>
        <v>-9.1410559330894259E-2</v>
      </c>
      <c r="F79" s="14">
        <f t="shared" si="15"/>
        <v>2.2852639832723565E-2</v>
      </c>
      <c r="H79">
        <f t="shared" si="21"/>
        <v>-9.1410559330894259E-2</v>
      </c>
      <c r="I79">
        <f t="shared" si="16"/>
        <v>-8.4925907997909569E-2</v>
      </c>
      <c r="J79">
        <f t="shared" si="17"/>
        <v>2.2864667537898682E-2</v>
      </c>
      <c r="M79" s="15">
        <v>19.759999999999899</v>
      </c>
    </row>
    <row r="80" spans="1:13" x14ac:dyDescent="0.3">
      <c r="A80" s="15">
        <v>18.798025415444801</v>
      </c>
      <c r="B80" s="15">
        <f t="shared" si="12"/>
        <v>18.8</v>
      </c>
      <c r="C80">
        <f t="shared" si="18"/>
        <v>-8.1616570831155269E-2</v>
      </c>
      <c r="D80" s="14">
        <f t="shared" si="19"/>
        <v>-8.1616570831155269E-2</v>
      </c>
      <c r="E80">
        <f t="shared" si="20"/>
        <v>-8.8145896497647536E-2</v>
      </c>
      <c r="F80" s="14">
        <f t="shared" si="15"/>
        <v>2.2852639832723565E-2</v>
      </c>
      <c r="H80">
        <f t="shared" si="21"/>
        <v>-8.8145896497647536E-2</v>
      </c>
      <c r="I80">
        <f t="shared" si="16"/>
        <v>-8.16595269210664E-2</v>
      </c>
      <c r="J80">
        <f t="shared" si="17"/>
        <v>2.2864667537898682E-2</v>
      </c>
      <c r="M80" s="15">
        <v>19.7699999999999</v>
      </c>
    </row>
    <row r="81" spans="1:13" x14ac:dyDescent="0.3">
      <c r="A81" s="15">
        <v>18.808109941923998</v>
      </c>
      <c r="B81" s="15">
        <f t="shared" si="12"/>
        <v>18.809999999999999</v>
      </c>
      <c r="C81">
        <f t="shared" si="18"/>
        <v>-7.8351907997909698E-2</v>
      </c>
      <c r="D81" s="14">
        <f t="shared" si="19"/>
        <v>-7.8351907997909698E-2</v>
      </c>
      <c r="E81">
        <f t="shared" si="20"/>
        <v>-8.4881233664401992E-2</v>
      </c>
      <c r="F81" s="14">
        <f t="shared" si="15"/>
        <v>2.2852639832723565E-2</v>
      </c>
      <c r="H81">
        <f t="shared" si="21"/>
        <v>-8.4881233664401992E-2</v>
      </c>
      <c r="I81">
        <f t="shared" si="16"/>
        <v>-7.8393145844224382E-2</v>
      </c>
      <c r="J81">
        <f t="shared" si="17"/>
        <v>2.2864667537898682E-2</v>
      </c>
      <c r="M81" s="15">
        <v>19.779999999999799</v>
      </c>
    </row>
    <row r="82" spans="1:13" x14ac:dyDescent="0.3">
      <c r="A82" s="15">
        <v>18.818194468403199</v>
      </c>
      <c r="B82" s="15">
        <f t="shared" si="12"/>
        <v>18.82</v>
      </c>
      <c r="C82">
        <f t="shared" si="18"/>
        <v>-7.5087245164662975E-2</v>
      </c>
      <c r="D82" s="14">
        <f t="shared" si="19"/>
        <v>-7.5087245164662975E-2</v>
      </c>
      <c r="E82">
        <f t="shared" si="20"/>
        <v>-8.1616570831155269E-2</v>
      </c>
      <c r="F82" s="14">
        <f t="shared" si="15"/>
        <v>2.2852639832723565E-2</v>
      </c>
      <c r="H82">
        <f t="shared" si="21"/>
        <v>-8.1616570831155269E-2</v>
      </c>
      <c r="I82">
        <f t="shared" si="16"/>
        <v>-7.5126764767381227E-2</v>
      </c>
      <c r="J82">
        <f t="shared" si="17"/>
        <v>2.2864667537898682E-2</v>
      </c>
      <c r="M82" s="15">
        <v>19.7899999999998</v>
      </c>
    </row>
    <row r="83" spans="1:13" x14ac:dyDescent="0.3">
      <c r="A83" s="15">
        <v>18.8282789948824</v>
      </c>
      <c r="B83" s="15">
        <f t="shared" si="12"/>
        <v>18.829999999999998</v>
      </c>
      <c r="C83">
        <f t="shared" si="18"/>
        <v>-7.1822582331417417E-2</v>
      </c>
      <c r="D83" s="14">
        <f t="shared" si="19"/>
        <v>-7.1822582331417417E-2</v>
      </c>
      <c r="E83">
        <f t="shared" si="20"/>
        <v>-7.8351907997909698E-2</v>
      </c>
      <c r="F83" s="14">
        <f t="shared" si="15"/>
        <v>2.2852639832723565E-2</v>
      </c>
      <c r="H83">
        <f t="shared" si="21"/>
        <v>-7.8351907997909698E-2</v>
      </c>
      <c r="I83">
        <f t="shared" si="16"/>
        <v>-7.1860383690539223E-2</v>
      </c>
      <c r="J83">
        <f t="shared" si="17"/>
        <v>2.2864667537898682E-2</v>
      </c>
      <c r="M83" s="15">
        <v>19.799999999999802</v>
      </c>
    </row>
    <row r="84" spans="1:13" x14ac:dyDescent="0.3">
      <c r="A84" s="15">
        <v>18.8383635213617</v>
      </c>
      <c r="B84" s="15">
        <f t="shared" si="12"/>
        <v>18.84</v>
      </c>
      <c r="C84">
        <f t="shared" si="18"/>
        <v>-6.8557919498170708E-2</v>
      </c>
      <c r="D84" s="14">
        <f t="shared" si="19"/>
        <v>-6.8557919498170708E-2</v>
      </c>
      <c r="E84">
        <f t="shared" si="20"/>
        <v>-7.5087245164662975E-2</v>
      </c>
      <c r="F84" s="14">
        <f t="shared" si="15"/>
        <v>2.2852639832723565E-2</v>
      </c>
      <c r="H84">
        <f t="shared" si="21"/>
        <v>-7.5087245164662975E-2</v>
      </c>
      <c r="I84">
        <f t="shared" si="16"/>
        <v>-6.8594002613696067E-2</v>
      </c>
      <c r="J84">
        <f t="shared" si="17"/>
        <v>2.2864667537898682E-2</v>
      </c>
      <c r="M84" s="15">
        <v>19.8099999999998</v>
      </c>
    </row>
    <row r="85" spans="1:13" x14ac:dyDescent="0.3">
      <c r="A85" s="15">
        <v>18.8484480478409</v>
      </c>
      <c r="B85" s="15">
        <f t="shared" si="12"/>
        <v>18.850000000000001</v>
      </c>
      <c r="C85">
        <f t="shared" si="18"/>
        <v>-6.5293256664923985E-2</v>
      </c>
      <c r="D85" s="14">
        <f t="shared" si="19"/>
        <v>-6.5293256664923985E-2</v>
      </c>
      <c r="E85">
        <f t="shared" si="20"/>
        <v>-7.1822582331416251E-2</v>
      </c>
      <c r="F85" s="14">
        <f t="shared" si="15"/>
        <v>2.2852639832723565E-2</v>
      </c>
      <c r="H85">
        <f t="shared" si="21"/>
        <v>-7.1822582331416251E-2</v>
      </c>
      <c r="I85">
        <f t="shared" si="16"/>
        <v>-6.5327621536852898E-2</v>
      </c>
      <c r="J85">
        <f t="shared" si="17"/>
        <v>2.2864667537898682E-2</v>
      </c>
      <c r="M85" s="15">
        <v>19.819999999999801</v>
      </c>
    </row>
    <row r="86" spans="1:13" x14ac:dyDescent="0.3">
      <c r="A86" s="15">
        <v>18.858532574320101</v>
      </c>
      <c r="B86" s="15">
        <f t="shared" si="12"/>
        <v>18.86</v>
      </c>
      <c r="C86">
        <f t="shared" si="18"/>
        <v>-6.2028593831678414E-2</v>
      </c>
      <c r="D86" s="14">
        <f t="shared" si="19"/>
        <v>-6.2028593831678414E-2</v>
      </c>
      <c r="E86">
        <f t="shared" si="20"/>
        <v>-6.8557919498170708E-2</v>
      </c>
      <c r="F86" s="14">
        <f t="shared" si="15"/>
        <v>2.2852639832723565E-2</v>
      </c>
      <c r="H86">
        <f t="shared" si="21"/>
        <v>-6.8557919498170708E-2</v>
      </c>
      <c r="I86">
        <f t="shared" si="16"/>
        <v>-6.206124046001088E-2</v>
      </c>
      <c r="J86">
        <f t="shared" si="17"/>
        <v>2.2864667537898682E-2</v>
      </c>
      <c r="M86" s="15">
        <v>19.829999999999799</v>
      </c>
    </row>
    <row r="87" spans="1:13" x14ac:dyDescent="0.3">
      <c r="A87" s="15">
        <v>18.868617100799302</v>
      </c>
      <c r="B87" s="15">
        <f t="shared" si="12"/>
        <v>18.87</v>
      </c>
      <c r="C87">
        <f t="shared" si="18"/>
        <v>-5.876393099843169E-2</v>
      </c>
      <c r="D87" s="14">
        <f t="shared" si="19"/>
        <v>-5.876393099843169E-2</v>
      </c>
      <c r="E87">
        <f t="shared" si="20"/>
        <v>-6.5293256664923985E-2</v>
      </c>
      <c r="F87" s="14">
        <f t="shared" si="15"/>
        <v>2.2852639832723565E-2</v>
      </c>
      <c r="H87">
        <f t="shared" si="21"/>
        <v>-6.5293256664923985E-2</v>
      </c>
      <c r="I87">
        <f t="shared" si="16"/>
        <v>-5.8794859383167711E-2</v>
      </c>
      <c r="J87">
        <f t="shared" si="17"/>
        <v>2.2864667537898682E-2</v>
      </c>
      <c r="M87" s="15">
        <v>19.839999999999801</v>
      </c>
    </row>
    <row r="88" spans="1:13" x14ac:dyDescent="0.3">
      <c r="A88" s="15">
        <v>18.878701627278499</v>
      </c>
      <c r="B88" s="15">
        <f t="shared" si="12"/>
        <v>18.88</v>
      </c>
      <c r="C88">
        <f t="shared" si="18"/>
        <v>-5.549926816518614E-2</v>
      </c>
      <c r="D88" s="14">
        <f t="shared" si="19"/>
        <v>-5.549926816518614E-2</v>
      </c>
      <c r="E88">
        <f t="shared" si="20"/>
        <v>-6.2028593831678414E-2</v>
      </c>
      <c r="F88" s="14">
        <f t="shared" si="15"/>
        <v>2.2852639832723565E-2</v>
      </c>
      <c r="H88">
        <f t="shared" si="21"/>
        <v>-6.2028593831678414E-2</v>
      </c>
      <c r="I88">
        <f t="shared" si="16"/>
        <v>-5.5528478306325714E-2</v>
      </c>
      <c r="J88">
        <f t="shared" si="17"/>
        <v>2.2864667537898682E-2</v>
      </c>
      <c r="M88" s="15">
        <v>19.849999999999799</v>
      </c>
    </row>
    <row r="89" spans="1:13" x14ac:dyDescent="0.3">
      <c r="A89" s="15">
        <v>18.8887861537577</v>
      </c>
      <c r="B89" s="15">
        <f t="shared" si="12"/>
        <v>18.89</v>
      </c>
      <c r="C89">
        <f t="shared" si="18"/>
        <v>-5.2234605331939417E-2</v>
      </c>
      <c r="D89" s="14">
        <f t="shared" si="19"/>
        <v>-5.2234605331939417E-2</v>
      </c>
      <c r="E89">
        <f t="shared" si="20"/>
        <v>-5.876393099843169E-2</v>
      </c>
      <c r="F89" s="14">
        <f t="shared" si="15"/>
        <v>2.2852639832723565E-2</v>
      </c>
      <c r="H89">
        <f t="shared" si="21"/>
        <v>-5.876393099843169E-2</v>
      </c>
      <c r="I89">
        <f t="shared" si="16"/>
        <v>-5.2262097229482544E-2</v>
      </c>
      <c r="J89">
        <f t="shared" si="17"/>
        <v>2.2864667537898682E-2</v>
      </c>
      <c r="M89" s="15">
        <v>19.8599999999998</v>
      </c>
    </row>
    <row r="90" spans="1:13" x14ac:dyDescent="0.3">
      <c r="A90" s="15">
        <v>18.8988706802369</v>
      </c>
      <c r="B90" s="15">
        <f t="shared" si="12"/>
        <v>18.899999999999999</v>
      </c>
      <c r="C90">
        <f t="shared" si="18"/>
        <v>-4.8969942498693853E-2</v>
      </c>
      <c r="D90" s="14">
        <f t="shared" si="19"/>
        <v>-4.8969942498693853E-2</v>
      </c>
      <c r="E90">
        <f t="shared" si="20"/>
        <v>-5.549926816518614E-2</v>
      </c>
      <c r="F90" s="14">
        <f t="shared" si="15"/>
        <v>2.2852639832723565E-2</v>
      </c>
      <c r="H90">
        <f t="shared" si="21"/>
        <v>-5.549926816518614E-2</v>
      </c>
      <c r="I90">
        <f t="shared" si="16"/>
        <v>-4.8995716152640534E-2</v>
      </c>
      <c r="J90">
        <f t="shared" si="17"/>
        <v>2.2864667537898682E-2</v>
      </c>
      <c r="M90" s="15">
        <v>19.869999999999798</v>
      </c>
    </row>
    <row r="91" spans="1:13" x14ac:dyDescent="0.3">
      <c r="A91" s="15">
        <v>18.908955206716101</v>
      </c>
      <c r="B91" s="15">
        <f t="shared" si="12"/>
        <v>18.91</v>
      </c>
      <c r="C91">
        <f t="shared" si="18"/>
        <v>-4.5705279665447129E-2</v>
      </c>
      <c r="D91" s="14">
        <f t="shared" si="19"/>
        <v>-4.5705279665447129E-2</v>
      </c>
      <c r="E91">
        <f t="shared" si="20"/>
        <v>-5.2234605331939417E-2</v>
      </c>
      <c r="F91" s="14">
        <f t="shared" si="15"/>
        <v>2.2852639832723565E-2</v>
      </c>
      <c r="H91">
        <f t="shared" si="21"/>
        <v>-5.2234605331939417E-2</v>
      </c>
      <c r="I91">
        <f t="shared" si="16"/>
        <v>-4.5729335075797364E-2</v>
      </c>
      <c r="J91">
        <f t="shared" si="17"/>
        <v>2.2864667537898682E-2</v>
      </c>
      <c r="M91" s="15">
        <v>19.8799999999998</v>
      </c>
    </row>
    <row r="92" spans="1:13" x14ac:dyDescent="0.3">
      <c r="A92" s="15">
        <v>18.919039733195401</v>
      </c>
      <c r="B92" s="15">
        <f t="shared" si="12"/>
        <v>18.920000000000002</v>
      </c>
      <c r="C92">
        <f t="shared" si="18"/>
        <v>-4.2440616832200413E-2</v>
      </c>
      <c r="D92" s="14">
        <f t="shared" si="19"/>
        <v>-4.2440616832200413E-2</v>
      </c>
      <c r="E92">
        <f t="shared" si="20"/>
        <v>-4.8969942498692694E-2</v>
      </c>
      <c r="F92" s="14">
        <f t="shared" si="15"/>
        <v>2.2852639832723565E-2</v>
      </c>
      <c r="H92">
        <f t="shared" si="21"/>
        <v>-4.8969942498692694E-2</v>
      </c>
      <c r="I92">
        <f t="shared" si="16"/>
        <v>-4.2462953998954202E-2</v>
      </c>
      <c r="J92">
        <f t="shared" si="17"/>
        <v>2.2864667537898682E-2</v>
      </c>
      <c r="M92" s="15">
        <v>19.889999999999802</v>
      </c>
    </row>
    <row r="93" spans="1:13" x14ac:dyDescent="0.3">
      <c r="A93" s="15">
        <v>18.929124259674602</v>
      </c>
      <c r="B93" s="15">
        <f t="shared" si="12"/>
        <v>18.93</v>
      </c>
      <c r="C93">
        <f t="shared" si="18"/>
        <v>-3.9175953998954849E-2</v>
      </c>
      <c r="D93" s="14">
        <f t="shared" si="19"/>
        <v>-3.9175953998954849E-2</v>
      </c>
      <c r="E93">
        <f t="shared" si="20"/>
        <v>-4.5705279665447129E-2</v>
      </c>
      <c r="F93" s="14">
        <f t="shared" si="15"/>
        <v>2.2852639832723565E-2</v>
      </c>
      <c r="H93">
        <f t="shared" si="21"/>
        <v>-4.5705279665447129E-2</v>
      </c>
      <c r="I93">
        <f t="shared" si="16"/>
        <v>-3.9196572922112191E-2</v>
      </c>
      <c r="J93">
        <f t="shared" si="17"/>
        <v>2.2864667537898682E-2</v>
      </c>
      <c r="M93" s="15">
        <v>19.8999999999998</v>
      </c>
    </row>
    <row r="94" spans="1:13" x14ac:dyDescent="0.3">
      <c r="A94" s="15">
        <v>18.939208786153799</v>
      </c>
      <c r="B94" s="15">
        <f t="shared" si="12"/>
        <v>18.940000000000001</v>
      </c>
      <c r="C94">
        <f t="shared" si="18"/>
        <v>-3.5911291165708126E-2</v>
      </c>
      <c r="D94" s="14">
        <f t="shared" si="19"/>
        <v>-3.5911291165708126E-2</v>
      </c>
      <c r="E94">
        <f t="shared" si="20"/>
        <v>-4.2440616832200413E-2</v>
      </c>
      <c r="F94" s="14">
        <f t="shared" si="15"/>
        <v>2.2852639832723565E-2</v>
      </c>
      <c r="H94">
        <f t="shared" si="21"/>
        <v>-4.2440616832200413E-2</v>
      </c>
      <c r="I94">
        <f t="shared" si="16"/>
        <v>-3.5930191845269029E-2</v>
      </c>
      <c r="J94">
        <f t="shared" si="17"/>
        <v>2.2864667537898682E-2</v>
      </c>
      <c r="M94" s="15">
        <v>19.909999999999801</v>
      </c>
    </row>
    <row r="95" spans="1:13" x14ac:dyDescent="0.3">
      <c r="A95" s="15">
        <v>18.949293312632999</v>
      </c>
      <c r="B95" s="15">
        <f t="shared" si="12"/>
        <v>18.95</v>
      </c>
      <c r="C95">
        <f t="shared" si="18"/>
        <v>-3.2646628332462568E-2</v>
      </c>
      <c r="D95" s="14">
        <f t="shared" si="19"/>
        <v>-3.2646628332462568E-2</v>
      </c>
      <c r="E95">
        <f t="shared" si="20"/>
        <v>-3.9175953998954849E-2</v>
      </c>
      <c r="F95" s="14">
        <f t="shared" si="15"/>
        <v>2.2852639832723565E-2</v>
      </c>
      <c r="H95">
        <f t="shared" si="21"/>
        <v>-3.9175953998954849E-2</v>
      </c>
      <c r="I95">
        <f t="shared" si="16"/>
        <v>-3.2663810768427025E-2</v>
      </c>
      <c r="J95">
        <f t="shared" si="17"/>
        <v>2.2864667537898682E-2</v>
      </c>
      <c r="M95" s="15">
        <v>19.919999999999799</v>
      </c>
    </row>
    <row r="96" spans="1:13" x14ac:dyDescent="0.3">
      <c r="A96" s="15">
        <v>18.9593778391122</v>
      </c>
      <c r="B96" s="15">
        <f t="shared" si="12"/>
        <v>18.96</v>
      </c>
      <c r="C96">
        <f t="shared" si="18"/>
        <v>-2.9381965499215845E-2</v>
      </c>
      <c r="D96" s="14">
        <f t="shared" si="19"/>
        <v>-2.9381965499215845E-2</v>
      </c>
      <c r="E96">
        <f t="shared" si="20"/>
        <v>-3.5911291165708126E-2</v>
      </c>
      <c r="F96" s="14">
        <f t="shared" si="15"/>
        <v>2.2852639832723565E-2</v>
      </c>
      <c r="H96">
        <f t="shared" si="21"/>
        <v>-3.5911291165708126E-2</v>
      </c>
      <c r="I96">
        <f t="shared" si="16"/>
        <v>-2.9397429691583855E-2</v>
      </c>
      <c r="J96">
        <f t="shared" si="17"/>
        <v>2.2864667537898682E-2</v>
      </c>
      <c r="M96" s="15">
        <v>19.929999999999801</v>
      </c>
    </row>
    <row r="97" spans="1:13" x14ac:dyDescent="0.3">
      <c r="A97" s="15">
        <v>18.969462365591401</v>
      </c>
      <c r="B97" s="15">
        <f t="shared" si="12"/>
        <v>18.97</v>
      </c>
      <c r="C97">
        <f t="shared" si="18"/>
        <v>-2.6117302665970288E-2</v>
      </c>
      <c r="D97" s="14">
        <f t="shared" si="19"/>
        <v>-2.6117302665970288E-2</v>
      </c>
      <c r="E97">
        <f t="shared" si="20"/>
        <v>-3.2646628332462568E-2</v>
      </c>
      <c r="F97" s="14">
        <f t="shared" si="15"/>
        <v>2.2852639832723565E-2</v>
      </c>
      <c r="H97">
        <f t="shared" si="21"/>
        <v>-3.2646628332462568E-2</v>
      </c>
      <c r="I97">
        <f t="shared" si="16"/>
        <v>-2.6131048614741852E-2</v>
      </c>
      <c r="J97">
        <f t="shared" si="17"/>
        <v>2.2864667537898682E-2</v>
      </c>
      <c r="M97" s="15">
        <v>19.939999999999799</v>
      </c>
    </row>
    <row r="98" spans="1:13" x14ac:dyDescent="0.3">
      <c r="A98" s="15">
        <v>18.5</v>
      </c>
      <c r="B98" s="15">
        <f t="shared" si="12"/>
        <v>18.5</v>
      </c>
      <c r="D98" s="14">
        <f>D99</f>
        <v>-1.6323314166231284E-2</v>
      </c>
      <c r="E98">
        <f>0.3287*$B$99*((A98-$B$106)/$B$112)</f>
        <v>-0.1860857814950341</v>
      </c>
      <c r="F98" s="14">
        <f t="shared" si="15"/>
        <v>2.2852639832723565E-2</v>
      </c>
      <c r="H98">
        <f t="shared" si="21"/>
        <v>-0.1860857814950341</v>
      </c>
      <c r="I98">
        <f t="shared" si="16"/>
        <v>-1.6331905384213512E-2</v>
      </c>
      <c r="J98">
        <f t="shared" si="17"/>
        <v>2.2864667537898682E-2</v>
      </c>
      <c r="M98" s="15">
        <v>19.9499999999998</v>
      </c>
    </row>
    <row r="99" spans="1:13" x14ac:dyDescent="0.3">
      <c r="A99" s="15">
        <v>19</v>
      </c>
      <c r="B99" s="15">
        <f t="shared" si="12"/>
        <v>19</v>
      </c>
      <c r="C99">
        <f t="shared" ref="C99:C130" si="22">-0.3287*$B$99*(($B$104-B99)/$B$112)</f>
        <v>-1.6323314166231284E-2</v>
      </c>
      <c r="D99" s="14">
        <f t="shared" ref="D99:D130" si="23">IF(C99&gt;=$C$110,$C$110,C99)</f>
        <v>-1.6323314166231284E-2</v>
      </c>
      <c r="E99">
        <f t="shared" ref="E99:E130" si="24">0.3287*$B$99*((B99-$B$106)/$B$112)</f>
        <v>-2.2852639832723565E-2</v>
      </c>
      <c r="F99" s="14">
        <f t="shared" si="15"/>
        <v>2.2852639832723565E-2</v>
      </c>
      <c r="H99">
        <f t="shared" si="21"/>
        <v>-2.2852639832723565E-2</v>
      </c>
      <c r="I99">
        <f t="shared" si="16"/>
        <v>-1.6331905384213512E-2</v>
      </c>
      <c r="J99">
        <f t="shared" si="17"/>
        <v>2.2864667537898682E-2</v>
      </c>
      <c r="M99" s="15">
        <v>19.959999999999798</v>
      </c>
    </row>
    <row r="100" spans="1:13" x14ac:dyDescent="0.3">
      <c r="A100" s="15">
        <v>19.010000000000002</v>
      </c>
      <c r="B100" s="15">
        <f t="shared" si="12"/>
        <v>19.010000000000002</v>
      </c>
      <c r="C100">
        <f t="shared" si="22"/>
        <v>-1.3058651332984565E-2</v>
      </c>
      <c r="D100" s="14">
        <f t="shared" si="23"/>
        <v>-1.3058651332984565E-2</v>
      </c>
      <c r="E100">
        <f t="shared" si="24"/>
        <v>-1.9587976999476845E-2</v>
      </c>
      <c r="F100" s="14">
        <f t="shared" si="15"/>
        <v>2.2852639832723565E-2</v>
      </c>
      <c r="H100">
        <f t="shared" si="21"/>
        <v>-1.9587976999476845E-2</v>
      </c>
      <c r="I100">
        <f t="shared" si="16"/>
        <v>-1.3065524307370346E-2</v>
      </c>
      <c r="J100">
        <f t="shared" si="17"/>
        <v>2.2864667537898682E-2</v>
      </c>
      <c r="M100" s="15">
        <v>19.9699999999998</v>
      </c>
    </row>
    <row r="101" spans="1:13" x14ac:dyDescent="0.3">
      <c r="A101" s="15">
        <v>19.02</v>
      </c>
      <c r="B101" s="15">
        <f t="shared" si="12"/>
        <v>19.02</v>
      </c>
      <c r="C101">
        <f t="shared" si="22"/>
        <v>-9.7939884997390019E-3</v>
      </c>
      <c r="D101" s="14">
        <f t="shared" si="23"/>
        <v>-9.7939884997390019E-3</v>
      </c>
      <c r="E101">
        <f t="shared" si="24"/>
        <v>-1.6323314166231284E-2</v>
      </c>
      <c r="F101" s="14">
        <f t="shared" si="15"/>
        <v>2.2852639832723565E-2</v>
      </c>
      <c r="H101">
        <f t="shared" si="21"/>
        <v>-1.6323314166231284E-2</v>
      </c>
      <c r="I101">
        <f t="shared" si="16"/>
        <v>-9.7991432305283392E-3</v>
      </c>
      <c r="J101">
        <f t="shared" si="17"/>
        <v>2.2864667537898682E-2</v>
      </c>
      <c r="M101" s="15">
        <v>19.979999999999801</v>
      </c>
    </row>
    <row r="102" spans="1:13" x14ac:dyDescent="0.3">
      <c r="A102" s="15">
        <v>19.03</v>
      </c>
      <c r="B102" s="15">
        <f t="shared" si="12"/>
        <v>19.03</v>
      </c>
      <c r="C102">
        <f t="shared" si="22"/>
        <v>-6.5293256664922823E-3</v>
      </c>
      <c r="D102" s="14">
        <f t="shared" si="23"/>
        <v>-6.5293256664922823E-3</v>
      </c>
      <c r="E102">
        <f t="shared" si="24"/>
        <v>-1.3058651332984565E-2</v>
      </c>
      <c r="F102" s="14">
        <f t="shared" si="15"/>
        <v>2.2852639832723565E-2</v>
      </c>
      <c r="H102">
        <f t="shared" si="21"/>
        <v>-1.3058651332984565E-2</v>
      </c>
      <c r="I102">
        <f t="shared" si="16"/>
        <v>-6.5327621536851732E-3</v>
      </c>
      <c r="J102">
        <f t="shared" si="17"/>
        <v>2.2864667537898682E-2</v>
      </c>
      <c r="M102" s="15">
        <v>19.989999999999799</v>
      </c>
    </row>
    <row r="103" spans="1:13" x14ac:dyDescent="0.3">
      <c r="A103" s="15">
        <v>19.04</v>
      </c>
      <c r="B103" s="15">
        <f t="shared" si="12"/>
        <v>19.04</v>
      </c>
      <c r="C103">
        <f t="shared" si="22"/>
        <v>-3.2646628332467205E-3</v>
      </c>
      <c r="D103" s="14">
        <f t="shared" si="23"/>
        <v>-3.2646628332467205E-3</v>
      </c>
      <c r="E103">
        <f t="shared" si="24"/>
        <v>-9.7939884997390019E-3</v>
      </c>
      <c r="F103" s="14">
        <f t="shared" si="15"/>
        <v>2.2852639832723565E-2</v>
      </c>
      <c r="H103">
        <f t="shared" si="21"/>
        <v>-9.7939884997390019E-3</v>
      </c>
      <c r="I103">
        <f t="shared" si="16"/>
        <v>-3.2663810768431664E-3</v>
      </c>
      <c r="J103">
        <f t="shared" si="17"/>
        <v>2.2864667537898682E-2</v>
      </c>
      <c r="M103" s="15">
        <v>19.999999999999801</v>
      </c>
    </row>
    <row r="104" spans="1:13" x14ac:dyDescent="0.3">
      <c r="A104" s="15">
        <v>19.05</v>
      </c>
      <c r="B104" s="15">
        <f t="shared" si="12"/>
        <v>19.05</v>
      </c>
      <c r="C104">
        <f t="shared" si="22"/>
        <v>0</v>
      </c>
      <c r="D104" s="14">
        <f t="shared" si="23"/>
        <v>0</v>
      </c>
      <c r="E104">
        <f t="shared" si="24"/>
        <v>-6.5293256664922823E-3</v>
      </c>
      <c r="F104" s="14">
        <f t="shared" si="15"/>
        <v>2.2852639832723565E-2</v>
      </c>
      <c r="H104">
        <f t="shared" si="21"/>
        <v>-6.5293256664922823E-3</v>
      </c>
      <c r="I104">
        <f t="shared" si="16"/>
        <v>0</v>
      </c>
      <c r="J104">
        <f t="shared" si="17"/>
        <v>2.2864667537898682E-2</v>
      </c>
      <c r="M104" s="15">
        <v>20.009999999999799</v>
      </c>
    </row>
    <row r="105" spans="1:13" x14ac:dyDescent="0.3">
      <c r="A105" s="15">
        <v>19.059999999999999</v>
      </c>
      <c r="B105" s="15">
        <f t="shared" si="12"/>
        <v>19.059999999999999</v>
      </c>
      <c r="C105">
        <f t="shared" si="22"/>
        <v>3.2646628332455609E-3</v>
      </c>
      <c r="D105" s="14">
        <f t="shared" si="23"/>
        <v>3.2646628332455609E-3</v>
      </c>
      <c r="E105">
        <f t="shared" si="24"/>
        <v>-3.2646628332467205E-3</v>
      </c>
      <c r="F105" s="14">
        <f t="shared" si="15"/>
        <v>2.2852639832723565E-2</v>
      </c>
      <c r="H105">
        <f t="shared" si="21"/>
        <v>-3.2646628332467205E-3</v>
      </c>
      <c r="I105">
        <f t="shared" si="16"/>
        <v>3.2663810768420059E-3</v>
      </c>
      <c r="J105">
        <f t="shared" si="17"/>
        <v>2.2864667537898682E-2</v>
      </c>
      <c r="M105" s="15">
        <v>20.019999999999801</v>
      </c>
    </row>
    <row r="106" spans="1:13" x14ac:dyDescent="0.3">
      <c r="A106" s="15">
        <v>19.07</v>
      </c>
      <c r="B106" s="15">
        <f t="shared" si="12"/>
        <v>19.07</v>
      </c>
      <c r="C106">
        <f t="shared" si="22"/>
        <v>6.5293256664922823E-3</v>
      </c>
      <c r="D106" s="14">
        <f t="shared" si="23"/>
        <v>6.5293256664922823E-3</v>
      </c>
      <c r="E106">
        <f t="shared" si="24"/>
        <v>0</v>
      </c>
      <c r="F106" s="14">
        <f t="shared" si="15"/>
        <v>2.2852639832723565E-2</v>
      </c>
      <c r="H106">
        <f t="shared" si="21"/>
        <v>0</v>
      </c>
      <c r="I106">
        <f t="shared" si="16"/>
        <v>6.5327621536851732E-3</v>
      </c>
      <c r="J106">
        <f t="shared" si="17"/>
        <v>2.2864667537898682E-2</v>
      </c>
      <c r="M106" s="15">
        <v>20.029999999999799</v>
      </c>
    </row>
    <row r="107" spans="1:13" x14ac:dyDescent="0.3">
      <c r="A107" s="15">
        <v>19.079999999999998</v>
      </c>
      <c r="B107" s="15">
        <f t="shared" si="12"/>
        <v>19.079999999999998</v>
      </c>
      <c r="C107">
        <f t="shared" si="22"/>
        <v>9.7939884997378431E-3</v>
      </c>
      <c r="D107" s="14">
        <f t="shared" si="23"/>
        <v>9.7939884997378431E-3</v>
      </c>
      <c r="E107">
        <f t="shared" si="24"/>
        <v>3.2646628332455609E-3</v>
      </c>
      <c r="F107" s="14">
        <f t="shared" si="15"/>
        <v>2.2852639832723565E-2</v>
      </c>
      <c r="H107">
        <f t="shared" si="21"/>
        <v>3.2646628332455609E-3</v>
      </c>
      <c r="I107">
        <f t="shared" si="16"/>
        <v>9.7991432305271787E-3</v>
      </c>
      <c r="J107">
        <f t="shared" si="17"/>
        <v>2.2864667537898682E-2</v>
      </c>
      <c r="M107" s="15">
        <v>20.0399999999998</v>
      </c>
    </row>
    <row r="108" spans="1:13" x14ac:dyDescent="0.3">
      <c r="A108" s="15">
        <v>19.09</v>
      </c>
      <c r="B108" s="15">
        <f t="shared" si="12"/>
        <v>19.09</v>
      </c>
      <c r="C108">
        <f t="shared" si="22"/>
        <v>1.3058651332984565E-2</v>
      </c>
      <c r="D108" s="14">
        <f t="shared" si="23"/>
        <v>1.3058651332984565E-2</v>
      </c>
      <c r="E108">
        <f t="shared" si="24"/>
        <v>6.5293256664922823E-3</v>
      </c>
      <c r="F108" s="14">
        <f t="shared" si="15"/>
        <v>2.2852639832723565E-2</v>
      </c>
      <c r="H108">
        <f t="shared" si="21"/>
        <v>6.5293256664922823E-3</v>
      </c>
      <c r="I108">
        <f t="shared" si="16"/>
        <v>1.3065524307370346E-2</v>
      </c>
      <c r="J108">
        <f t="shared" si="17"/>
        <v>2.2864667537898682E-2</v>
      </c>
      <c r="M108" s="15">
        <v>20.049999999999802</v>
      </c>
    </row>
    <row r="109" spans="1:13" x14ac:dyDescent="0.3">
      <c r="A109" s="15">
        <v>19.100000000000001</v>
      </c>
      <c r="B109" s="15">
        <f t="shared" si="12"/>
        <v>19.100000000000001</v>
      </c>
      <c r="C109">
        <f t="shared" si="22"/>
        <v>1.6323314166231284E-2</v>
      </c>
      <c r="D109" s="14">
        <f t="shared" si="23"/>
        <v>1.6323314166231284E-2</v>
      </c>
      <c r="E109">
        <f t="shared" si="24"/>
        <v>9.7939884997390019E-3</v>
      </c>
      <c r="F109" s="14">
        <f t="shared" si="15"/>
        <v>2.2852639832723565E-2</v>
      </c>
      <c r="H109">
        <f t="shared" si="21"/>
        <v>9.7939884997390019E-3</v>
      </c>
      <c r="I109">
        <f t="shared" si="16"/>
        <v>1.6331905384213512E-2</v>
      </c>
      <c r="J109">
        <f t="shared" si="17"/>
        <v>2.2864667537898682E-2</v>
      </c>
      <c r="M109" s="15">
        <v>20.0599999999998</v>
      </c>
    </row>
    <row r="110" spans="1:13" x14ac:dyDescent="0.3">
      <c r="A110" s="15">
        <v>19.11</v>
      </c>
      <c r="B110" s="15">
        <f t="shared" si="12"/>
        <v>19.11</v>
      </c>
      <c r="C110">
        <f t="shared" si="22"/>
        <v>1.9587976999476845E-2</v>
      </c>
      <c r="D110" s="14">
        <f t="shared" si="23"/>
        <v>1.9587976999476845E-2</v>
      </c>
      <c r="E110">
        <f t="shared" si="24"/>
        <v>1.3058651332984565E-2</v>
      </c>
      <c r="F110" s="14">
        <f t="shared" si="15"/>
        <v>2.2852639832723565E-2</v>
      </c>
      <c r="H110">
        <f t="shared" si="21"/>
        <v>1.3058651332984565E-2</v>
      </c>
      <c r="I110">
        <f t="shared" si="16"/>
        <v>1.9598286461055516E-2</v>
      </c>
      <c r="J110">
        <f t="shared" si="17"/>
        <v>2.2864667537898682E-2</v>
      </c>
      <c r="M110" s="15">
        <v>20.069999999999801</v>
      </c>
    </row>
    <row r="111" spans="1:13" x14ac:dyDescent="0.3">
      <c r="A111" s="15">
        <v>19.12</v>
      </c>
      <c r="B111" s="15">
        <f t="shared" si="12"/>
        <v>19.12</v>
      </c>
      <c r="C111">
        <f t="shared" si="22"/>
        <v>2.2852639832723565E-2</v>
      </c>
      <c r="D111" s="14">
        <f t="shared" si="23"/>
        <v>1.9587976999476845E-2</v>
      </c>
      <c r="E111">
        <f t="shared" si="24"/>
        <v>1.6323314166231284E-2</v>
      </c>
      <c r="F111" s="14">
        <f t="shared" si="15"/>
        <v>2.2852639832723565E-2</v>
      </c>
      <c r="H111">
        <f t="shared" si="21"/>
        <v>1.6323314166231284E-2</v>
      </c>
      <c r="I111">
        <f t="shared" si="16"/>
        <v>1.9598286461055516E-2</v>
      </c>
      <c r="J111">
        <f t="shared" si="17"/>
        <v>2.2864667537898682E-2</v>
      </c>
      <c r="M111" s="15">
        <v>20.079999999999799</v>
      </c>
    </row>
    <row r="112" spans="1:13" x14ac:dyDescent="0.3">
      <c r="A112" s="15">
        <v>19.13</v>
      </c>
      <c r="B112" s="15">
        <f t="shared" si="12"/>
        <v>19.13</v>
      </c>
      <c r="C112">
        <f t="shared" si="22"/>
        <v>2.6117302665969129E-2</v>
      </c>
      <c r="D112" s="14">
        <f t="shared" si="23"/>
        <v>1.9587976999476845E-2</v>
      </c>
      <c r="E112">
        <f t="shared" si="24"/>
        <v>1.9587976999476845E-2</v>
      </c>
      <c r="F112" s="14">
        <f t="shared" si="15"/>
        <v>2.2852639832723565E-2</v>
      </c>
      <c r="H112">
        <f t="shared" si="21"/>
        <v>1.9587976999476845E-2</v>
      </c>
      <c r="I112">
        <f t="shared" si="16"/>
        <v>1.9598286461055516E-2</v>
      </c>
      <c r="J112">
        <f t="shared" si="17"/>
        <v>2.2864667537898682E-2</v>
      </c>
      <c r="M112" s="15">
        <v>20.089999999999801</v>
      </c>
    </row>
    <row r="113" spans="1:13" x14ac:dyDescent="0.3">
      <c r="A113" s="15">
        <v>19.14</v>
      </c>
      <c r="B113" s="15">
        <f t="shared" si="12"/>
        <v>19.14</v>
      </c>
      <c r="C113">
        <f t="shared" si="22"/>
        <v>2.9381965499215845E-2</v>
      </c>
      <c r="D113" s="14">
        <f t="shared" si="23"/>
        <v>1.9587976999476845E-2</v>
      </c>
      <c r="E113">
        <f t="shared" si="24"/>
        <v>2.2852639832723565E-2</v>
      </c>
      <c r="F113" s="14">
        <f t="shared" si="15"/>
        <v>2.2852639832723565E-2</v>
      </c>
      <c r="H113">
        <f t="shared" si="21"/>
        <v>2.2852639832723565E-2</v>
      </c>
      <c r="I113">
        <f t="shared" si="16"/>
        <v>1.9598286461055516E-2</v>
      </c>
      <c r="J113">
        <f t="shared" si="17"/>
        <v>2.2864667537898682E-2</v>
      </c>
      <c r="M113" s="15">
        <v>20.099999999999799</v>
      </c>
    </row>
    <row r="114" spans="1:13" x14ac:dyDescent="0.3">
      <c r="A114" s="15">
        <v>19.149999999999999</v>
      </c>
      <c r="B114" s="15">
        <f t="shared" si="12"/>
        <v>19.149999999999999</v>
      </c>
      <c r="C114">
        <f t="shared" si="22"/>
        <v>3.264662833246141E-2</v>
      </c>
      <c r="D114" s="14">
        <f t="shared" si="23"/>
        <v>1.9587976999476845E-2</v>
      </c>
      <c r="E114">
        <f t="shared" si="24"/>
        <v>2.6117302665969129E-2</v>
      </c>
      <c r="F114" s="14">
        <f t="shared" si="15"/>
        <v>2.6117302665969129E-2</v>
      </c>
      <c r="H114">
        <f t="shared" si="21"/>
        <v>2.6117302665969129E-2</v>
      </c>
      <c r="I114">
        <f t="shared" si="16"/>
        <v>1.9598286461055516E-2</v>
      </c>
      <c r="J114">
        <f t="shared" si="17"/>
        <v>2.6131048614740693E-2</v>
      </c>
      <c r="M114" s="15">
        <v>20.1099999999998</v>
      </c>
    </row>
    <row r="115" spans="1:13" x14ac:dyDescent="0.3">
      <c r="A115" s="15">
        <v>19.16</v>
      </c>
      <c r="B115" s="15">
        <f t="shared" si="12"/>
        <v>19.16</v>
      </c>
      <c r="C115">
        <f t="shared" si="22"/>
        <v>3.5911291165708126E-2</v>
      </c>
      <c r="D115" s="14">
        <f t="shared" si="23"/>
        <v>1.9587976999476845E-2</v>
      </c>
      <c r="E115">
        <f t="shared" si="24"/>
        <v>2.9381965499215845E-2</v>
      </c>
      <c r="F115" s="14">
        <f t="shared" si="15"/>
        <v>2.9381965499215845E-2</v>
      </c>
      <c r="H115">
        <f t="shared" si="21"/>
        <v>2.9381965499215845E-2</v>
      </c>
      <c r="I115">
        <f t="shared" si="16"/>
        <v>1.9598286461055516E-2</v>
      </c>
      <c r="J115">
        <f t="shared" si="17"/>
        <v>2.9397429691583855E-2</v>
      </c>
      <c r="M115" s="15">
        <v>20.119999999999798</v>
      </c>
    </row>
    <row r="116" spans="1:13" x14ac:dyDescent="0.3">
      <c r="A116" s="15">
        <v>19.170000000000002</v>
      </c>
      <c r="B116" s="15">
        <f t="shared" si="12"/>
        <v>19.170000000000002</v>
      </c>
      <c r="C116">
        <f t="shared" si="22"/>
        <v>3.9175953998954849E-2</v>
      </c>
      <c r="D116" s="14">
        <f t="shared" si="23"/>
        <v>1.9587976999476845E-2</v>
      </c>
      <c r="E116">
        <f t="shared" si="24"/>
        <v>3.2646628332462568E-2</v>
      </c>
      <c r="F116" s="14">
        <f t="shared" si="15"/>
        <v>3.2646628332462568E-2</v>
      </c>
      <c r="H116">
        <f t="shared" si="21"/>
        <v>3.2646628332462568E-2</v>
      </c>
      <c r="I116">
        <f t="shared" si="16"/>
        <v>1.9598286461055516E-2</v>
      </c>
      <c r="J116">
        <f t="shared" si="17"/>
        <v>3.2663810768427025E-2</v>
      </c>
      <c r="M116" s="15">
        <v>20.1299999999998</v>
      </c>
    </row>
    <row r="117" spans="1:13" x14ac:dyDescent="0.3">
      <c r="A117" s="15">
        <v>19.18</v>
      </c>
      <c r="B117" s="15">
        <f t="shared" si="12"/>
        <v>19.18</v>
      </c>
      <c r="C117">
        <f t="shared" si="22"/>
        <v>4.2440616832200413E-2</v>
      </c>
      <c r="D117" s="14">
        <f t="shared" si="23"/>
        <v>1.9587976999476845E-2</v>
      </c>
      <c r="E117">
        <f t="shared" si="24"/>
        <v>3.5911291165708126E-2</v>
      </c>
      <c r="F117" s="14">
        <f t="shared" si="15"/>
        <v>3.5911291165708126E-2</v>
      </c>
      <c r="H117">
        <f t="shared" si="21"/>
        <v>3.5911291165708126E-2</v>
      </c>
      <c r="I117">
        <f t="shared" si="16"/>
        <v>1.9598286461055516E-2</v>
      </c>
      <c r="J117">
        <f t="shared" si="17"/>
        <v>3.5930191845269029E-2</v>
      </c>
      <c r="M117" s="15">
        <v>20.139999999999802</v>
      </c>
    </row>
    <row r="118" spans="1:13" x14ac:dyDescent="0.3">
      <c r="A118" s="15">
        <v>19.190000000000001</v>
      </c>
      <c r="B118" s="15">
        <f t="shared" si="12"/>
        <v>19.190000000000001</v>
      </c>
      <c r="C118">
        <f t="shared" si="22"/>
        <v>4.5705279665447129E-2</v>
      </c>
      <c r="D118" s="14">
        <f t="shared" si="23"/>
        <v>1.9587976999476845E-2</v>
      </c>
      <c r="E118">
        <f t="shared" si="24"/>
        <v>3.9175953998954849E-2</v>
      </c>
      <c r="F118" s="14">
        <f t="shared" si="15"/>
        <v>3.9175953998954849E-2</v>
      </c>
      <c r="H118">
        <f t="shared" si="21"/>
        <v>3.9175953998954849E-2</v>
      </c>
      <c r="I118">
        <f t="shared" si="16"/>
        <v>1.9598286461055516E-2</v>
      </c>
      <c r="J118">
        <f t="shared" si="17"/>
        <v>3.9196572922112191E-2</v>
      </c>
      <c r="M118" s="15">
        <v>20.1499999999998</v>
      </c>
    </row>
    <row r="119" spans="1:13" x14ac:dyDescent="0.3">
      <c r="A119" s="15">
        <v>19.2</v>
      </c>
      <c r="B119" s="15">
        <f t="shared" si="12"/>
        <v>19.2</v>
      </c>
      <c r="C119">
        <f t="shared" si="22"/>
        <v>4.8969942498692694E-2</v>
      </c>
      <c r="D119" s="14">
        <f t="shared" si="23"/>
        <v>1.9587976999476845E-2</v>
      </c>
      <c r="E119">
        <f t="shared" si="24"/>
        <v>4.2440616832200413E-2</v>
      </c>
      <c r="F119" s="14">
        <f t="shared" si="15"/>
        <v>4.2440616832200413E-2</v>
      </c>
      <c r="H119">
        <f t="shared" si="21"/>
        <v>4.2440616832200413E-2</v>
      </c>
      <c r="I119">
        <f t="shared" si="16"/>
        <v>1.9598286461055516E-2</v>
      </c>
      <c r="J119">
        <f t="shared" si="17"/>
        <v>4.2462953998954202E-2</v>
      </c>
      <c r="M119" s="15">
        <v>20.159999999999801</v>
      </c>
    </row>
    <row r="120" spans="1:13" x14ac:dyDescent="0.3">
      <c r="A120" s="15">
        <v>19.21</v>
      </c>
      <c r="B120" s="15">
        <f t="shared" si="12"/>
        <v>19.21</v>
      </c>
      <c r="C120">
        <f t="shared" si="22"/>
        <v>5.2234605331939417E-2</v>
      </c>
      <c r="D120" s="14">
        <f t="shared" si="23"/>
        <v>1.9587976999476845E-2</v>
      </c>
      <c r="E120">
        <f t="shared" si="24"/>
        <v>4.5705279665447129E-2</v>
      </c>
      <c r="F120" s="14">
        <f t="shared" si="15"/>
        <v>4.5705279665447129E-2</v>
      </c>
      <c r="H120">
        <f t="shared" si="21"/>
        <v>4.5705279665447129E-2</v>
      </c>
      <c r="I120">
        <f t="shared" si="16"/>
        <v>1.9598286461055516E-2</v>
      </c>
      <c r="J120">
        <f t="shared" si="17"/>
        <v>4.5729335075797364E-2</v>
      </c>
      <c r="M120" s="15">
        <v>20.169999999999799</v>
      </c>
    </row>
    <row r="121" spans="1:13" x14ac:dyDescent="0.3">
      <c r="A121" s="15">
        <v>19.22</v>
      </c>
      <c r="B121" s="15">
        <f t="shared" si="12"/>
        <v>19.22</v>
      </c>
      <c r="C121">
        <f t="shared" si="22"/>
        <v>5.5499268165184967E-2</v>
      </c>
      <c r="D121" s="14">
        <f t="shared" si="23"/>
        <v>1.9587976999476845E-2</v>
      </c>
      <c r="E121">
        <f t="shared" si="24"/>
        <v>4.8969942498692694E-2</v>
      </c>
      <c r="F121" s="14">
        <f t="shared" si="15"/>
        <v>4.8969942498692694E-2</v>
      </c>
      <c r="H121">
        <f t="shared" si="21"/>
        <v>4.8969942498692694E-2</v>
      </c>
      <c r="I121">
        <f t="shared" si="16"/>
        <v>1.9598286461055516E-2</v>
      </c>
      <c r="J121">
        <f t="shared" si="17"/>
        <v>4.8995716152639375E-2</v>
      </c>
      <c r="M121" s="15">
        <v>20.179999999999801</v>
      </c>
    </row>
    <row r="122" spans="1:13" x14ac:dyDescent="0.3">
      <c r="A122" s="15">
        <v>19.23</v>
      </c>
      <c r="B122" s="15">
        <f t="shared" si="12"/>
        <v>19.23</v>
      </c>
      <c r="C122">
        <f t="shared" si="22"/>
        <v>5.876393099843169E-2</v>
      </c>
      <c r="D122" s="14">
        <f t="shared" si="23"/>
        <v>1.9587976999476845E-2</v>
      </c>
      <c r="E122">
        <f t="shared" si="24"/>
        <v>5.2234605331939417E-2</v>
      </c>
      <c r="F122" s="14">
        <f t="shared" si="15"/>
        <v>5.2234605331939417E-2</v>
      </c>
      <c r="H122">
        <f t="shared" si="21"/>
        <v>5.2234605331939417E-2</v>
      </c>
      <c r="I122">
        <f t="shared" si="16"/>
        <v>1.9598286461055516E-2</v>
      </c>
      <c r="J122">
        <f t="shared" si="17"/>
        <v>5.2262097229482544E-2</v>
      </c>
      <c r="M122" s="15">
        <v>20.189999999999799</v>
      </c>
    </row>
    <row r="123" spans="1:13" x14ac:dyDescent="0.3">
      <c r="A123" s="15">
        <v>19.239999999999998</v>
      </c>
      <c r="B123" s="15">
        <f t="shared" si="12"/>
        <v>19.239999999999998</v>
      </c>
      <c r="C123">
        <f t="shared" si="22"/>
        <v>6.2028593831677255E-2</v>
      </c>
      <c r="D123" s="14">
        <f t="shared" si="23"/>
        <v>1.9587976999476845E-2</v>
      </c>
      <c r="E123">
        <f t="shared" si="24"/>
        <v>5.5499268165184967E-2</v>
      </c>
      <c r="F123" s="14">
        <f t="shared" si="15"/>
        <v>5.5499268165184967E-2</v>
      </c>
      <c r="H123">
        <f t="shared" si="21"/>
        <v>5.5499268165184967E-2</v>
      </c>
      <c r="I123">
        <f t="shared" si="16"/>
        <v>1.9598286461055516E-2</v>
      </c>
      <c r="J123">
        <f t="shared" si="17"/>
        <v>5.5528478306324541E-2</v>
      </c>
      <c r="M123" s="15">
        <v>20.1999999999998</v>
      </c>
    </row>
    <row r="124" spans="1:13" x14ac:dyDescent="0.3">
      <c r="A124" s="15">
        <v>19.25</v>
      </c>
      <c r="B124" s="15">
        <f t="shared" si="12"/>
        <v>19.25</v>
      </c>
      <c r="C124">
        <f t="shared" si="22"/>
        <v>6.5293256664923985E-2</v>
      </c>
      <c r="D124" s="14">
        <f t="shared" si="23"/>
        <v>1.9587976999476845E-2</v>
      </c>
      <c r="E124">
        <f t="shared" si="24"/>
        <v>5.876393099843169E-2</v>
      </c>
      <c r="F124" s="14">
        <f t="shared" si="15"/>
        <v>5.876393099843169E-2</v>
      </c>
      <c r="H124">
        <f t="shared" si="21"/>
        <v>5.876393099843169E-2</v>
      </c>
      <c r="I124">
        <f t="shared" si="16"/>
        <v>1.9598286461055516E-2</v>
      </c>
      <c r="J124">
        <f t="shared" si="17"/>
        <v>5.8794859383167711E-2</v>
      </c>
      <c r="M124" s="15">
        <v>20.209999999999798</v>
      </c>
    </row>
    <row r="125" spans="1:13" x14ac:dyDescent="0.3">
      <c r="A125" s="15">
        <v>19.260000000000002</v>
      </c>
      <c r="B125" s="15">
        <f t="shared" si="12"/>
        <v>19.260000000000002</v>
      </c>
      <c r="C125">
        <f t="shared" si="22"/>
        <v>6.8557919498170708E-2</v>
      </c>
      <c r="D125" s="14">
        <f t="shared" si="23"/>
        <v>1.9587976999476845E-2</v>
      </c>
      <c r="E125">
        <f t="shared" si="24"/>
        <v>6.2028593831678414E-2</v>
      </c>
      <c r="F125" s="14">
        <f t="shared" si="15"/>
        <v>6.2028593831678414E-2</v>
      </c>
      <c r="H125">
        <f t="shared" si="21"/>
        <v>6.2028593831678414E-2</v>
      </c>
      <c r="I125">
        <f t="shared" si="16"/>
        <v>1.9598286461055516E-2</v>
      </c>
      <c r="J125">
        <f t="shared" si="17"/>
        <v>6.206124046001088E-2</v>
      </c>
      <c r="M125" s="15">
        <v>20.2199999999998</v>
      </c>
    </row>
    <row r="126" spans="1:13" x14ac:dyDescent="0.3">
      <c r="A126" s="15">
        <v>19.2699999999999</v>
      </c>
      <c r="B126" s="15">
        <f t="shared" si="12"/>
        <v>19.27</v>
      </c>
      <c r="C126">
        <f t="shared" si="22"/>
        <v>7.1822582331416251E-2</v>
      </c>
      <c r="D126" s="14">
        <f t="shared" si="23"/>
        <v>1.9587976999476845E-2</v>
      </c>
      <c r="E126">
        <f t="shared" si="24"/>
        <v>6.5293256664923985E-2</v>
      </c>
      <c r="F126" s="14">
        <f t="shared" si="15"/>
        <v>6.5293256664923985E-2</v>
      </c>
      <c r="H126">
        <f t="shared" si="21"/>
        <v>6.5293256664923985E-2</v>
      </c>
      <c r="I126">
        <f t="shared" si="16"/>
        <v>1.9598286461055516E-2</v>
      </c>
      <c r="J126">
        <f t="shared" si="17"/>
        <v>6.5327621536852898E-2</v>
      </c>
      <c r="M126" s="15">
        <v>20.229999999999801</v>
      </c>
    </row>
    <row r="127" spans="1:13" x14ac:dyDescent="0.3">
      <c r="A127" s="15">
        <v>19.279999999999902</v>
      </c>
      <c r="B127" s="15">
        <f t="shared" si="12"/>
        <v>19.28</v>
      </c>
      <c r="C127">
        <f t="shared" si="22"/>
        <v>7.5087245164662975E-2</v>
      </c>
      <c r="D127" s="14">
        <f t="shared" si="23"/>
        <v>1.9587976999476845E-2</v>
      </c>
      <c r="E127">
        <f t="shared" si="24"/>
        <v>6.8557919498170708E-2</v>
      </c>
      <c r="F127" s="14">
        <f t="shared" si="15"/>
        <v>6.8557919498170708E-2</v>
      </c>
      <c r="H127">
        <f t="shared" si="21"/>
        <v>6.8557919498170708E-2</v>
      </c>
      <c r="I127">
        <f t="shared" si="16"/>
        <v>1.9598286461055516E-2</v>
      </c>
      <c r="J127">
        <f t="shared" si="17"/>
        <v>6.8594002613696067E-2</v>
      </c>
      <c r="M127" s="15">
        <v>20.239999999999799</v>
      </c>
    </row>
    <row r="128" spans="1:13" x14ac:dyDescent="0.3">
      <c r="A128" s="15">
        <v>19.2899999999999</v>
      </c>
      <c r="B128" s="15">
        <f t="shared" si="12"/>
        <v>19.29</v>
      </c>
      <c r="C128">
        <f t="shared" si="22"/>
        <v>7.8351907997908546E-2</v>
      </c>
      <c r="D128" s="14">
        <f t="shared" si="23"/>
        <v>1.9587976999476845E-2</v>
      </c>
      <c r="E128">
        <f t="shared" si="24"/>
        <v>7.1822582331416251E-2</v>
      </c>
      <c r="F128" s="14">
        <f t="shared" si="15"/>
        <v>7.1822582331416251E-2</v>
      </c>
      <c r="H128">
        <f t="shared" si="21"/>
        <v>7.1822582331416251E-2</v>
      </c>
      <c r="I128">
        <f t="shared" si="16"/>
        <v>1.9598286461055516E-2</v>
      </c>
      <c r="J128">
        <f t="shared" si="17"/>
        <v>7.1860383690538057E-2</v>
      </c>
      <c r="M128" s="15">
        <v>20.249999999999801</v>
      </c>
    </row>
    <row r="129" spans="1:13" x14ac:dyDescent="0.3">
      <c r="A129" s="15">
        <v>19.299999999999901</v>
      </c>
      <c r="B129" s="15">
        <f t="shared" ref="B129:B192" si="25">ROUND(A129,2)</f>
        <v>19.3</v>
      </c>
      <c r="C129">
        <f t="shared" si="22"/>
        <v>8.1616570831155269E-2</v>
      </c>
      <c r="D129" s="14">
        <f t="shared" si="23"/>
        <v>1.9587976999476845E-2</v>
      </c>
      <c r="E129">
        <f t="shared" si="24"/>
        <v>7.5087245164662975E-2</v>
      </c>
      <c r="F129" s="14">
        <f t="shared" ref="F129:F192" si="26">IF(E129&lt;=$C$111,$C$111,E129)</f>
        <v>7.5087245164662975E-2</v>
      </c>
      <c r="H129">
        <f t="shared" si="21"/>
        <v>7.5087245164662975E-2</v>
      </c>
      <c r="I129">
        <f t="shared" ref="I129:I192" si="27">$B$100/$B$99*D129</f>
        <v>1.9598286461055516E-2</v>
      </c>
      <c r="J129">
        <f t="shared" ref="J129:J192" si="28">$B$100/$B$99*F129</f>
        <v>7.5126764767381227E-2</v>
      </c>
      <c r="M129" s="15">
        <v>20.259999999999799</v>
      </c>
    </row>
    <row r="130" spans="1:13" x14ac:dyDescent="0.3">
      <c r="A130" s="15">
        <v>19.309999999999899</v>
      </c>
      <c r="B130" s="15">
        <f t="shared" si="25"/>
        <v>19.309999999999999</v>
      </c>
      <c r="C130">
        <f t="shared" si="22"/>
        <v>8.4881233664400826E-2</v>
      </c>
      <c r="D130" s="14">
        <f t="shared" si="23"/>
        <v>1.9587976999476845E-2</v>
      </c>
      <c r="E130">
        <f t="shared" si="24"/>
        <v>7.8351907997908546E-2</v>
      </c>
      <c r="F130" s="14">
        <f t="shared" si="26"/>
        <v>7.8351907997908546E-2</v>
      </c>
      <c r="H130">
        <f t="shared" si="21"/>
        <v>7.8351907997908546E-2</v>
      </c>
      <c r="I130">
        <f t="shared" si="27"/>
        <v>1.9598286461055516E-2</v>
      </c>
      <c r="J130">
        <f t="shared" si="28"/>
        <v>7.839314584422323E-2</v>
      </c>
      <c r="M130" s="15">
        <v>20.269999999999801</v>
      </c>
    </row>
    <row r="131" spans="1:13" x14ac:dyDescent="0.3">
      <c r="A131" s="15">
        <v>19.319999999999901</v>
      </c>
      <c r="B131" s="15">
        <f t="shared" si="25"/>
        <v>19.32</v>
      </c>
      <c r="C131">
        <f t="shared" ref="C131:C162" si="29">-0.3287*$B$99*(($B$104-B131)/$B$112)</f>
        <v>8.8145896497647536E-2</v>
      </c>
      <c r="D131" s="14">
        <f t="shared" ref="D131:D162" si="30">IF(C131&gt;=$C$110,$C$110,C131)</f>
        <v>1.9587976999476845E-2</v>
      </c>
      <c r="E131">
        <f t="shared" ref="E131:E162" si="31">0.3287*$B$99*((B131-$B$106)/$B$112)</f>
        <v>8.1616570831155269E-2</v>
      </c>
      <c r="F131" s="14">
        <f t="shared" si="26"/>
        <v>8.1616570831155269E-2</v>
      </c>
      <c r="H131">
        <f t="shared" si="21"/>
        <v>8.1616570831155269E-2</v>
      </c>
      <c r="I131">
        <f t="shared" si="27"/>
        <v>1.9598286461055516E-2</v>
      </c>
      <c r="J131">
        <f t="shared" si="28"/>
        <v>8.16595269210664E-2</v>
      </c>
      <c r="M131" s="15">
        <v>20.279999999999799</v>
      </c>
    </row>
    <row r="132" spans="1:13" x14ac:dyDescent="0.3">
      <c r="A132" s="15">
        <v>19.329999999999899</v>
      </c>
      <c r="B132" s="15">
        <f t="shared" si="25"/>
        <v>19.329999999999998</v>
      </c>
      <c r="C132">
        <f t="shared" si="29"/>
        <v>9.1410559330893107E-2</v>
      </c>
      <c r="D132" s="14">
        <f t="shared" si="30"/>
        <v>1.9587976999476845E-2</v>
      </c>
      <c r="E132">
        <f t="shared" si="31"/>
        <v>8.4881233664400826E-2</v>
      </c>
      <c r="F132" s="14">
        <f t="shared" si="26"/>
        <v>8.4881233664400826E-2</v>
      </c>
      <c r="H132">
        <f t="shared" si="21"/>
        <v>8.4881233664400826E-2</v>
      </c>
      <c r="I132">
        <f t="shared" si="27"/>
        <v>1.9598286461055516E-2</v>
      </c>
      <c r="J132">
        <f t="shared" si="28"/>
        <v>8.4925907997908404E-2</v>
      </c>
      <c r="M132" s="15">
        <v>20.2899999999998</v>
      </c>
    </row>
    <row r="133" spans="1:13" x14ac:dyDescent="0.3">
      <c r="A133" s="15">
        <v>19.3399999999999</v>
      </c>
      <c r="B133" s="15">
        <f t="shared" si="25"/>
        <v>19.34</v>
      </c>
      <c r="C133">
        <f t="shared" si="29"/>
        <v>9.467522216413983E-2</v>
      </c>
      <c r="D133" s="14">
        <f t="shared" si="30"/>
        <v>1.9587976999476845E-2</v>
      </c>
      <c r="E133">
        <f t="shared" si="31"/>
        <v>8.8145896497647536E-2</v>
      </c>
      <c r="F133" s="14">
        <f t="shared" si="26"/>
        <v>8.8145896497647536E-2</v>
      </c>
      <c r="H133">
        <f t="shared" si="21"/>
        <v>8.8145896497647536E-2</v>
      </c>
      <c r="I133">
        <f t="shared" si="27"/>
        <v>1.9598286461055516E-2</v>
      </c>
      <c r="J133">
        <f t="shared" si="28"/>
        <v>8.8192289074751559E-2</v>
      </c>
      <c r="M133" s="15">
        <v>20.299999999999699</v>
      </c>
    </row>
    <row r="134" spans="1:13" x14ac:dyDescent="0.3">
      <c r="A134" s="15">
        <v>19.349999999999898</v>
      </c>
      <c r="B134" s="15">
        <f t="shared" si="25"/>
        <v>19.350000000000001</v>
      </c>
      <c r="C134">
        <f t="shared" si="29"/>
        <v>9.7939884997386539E-2</v>
      </c>
      <c r="D134" s="14">
        <f t="shared" si="30"/>
        <v>1.9587976999476845E-2</v>
      </c>
      <c r="E134">
        <f t="shared" si="31"/>
        <v>9.1410559330894259E-2</v>
      </c>
      <c r="F134" s="14">
        <f t="shared" si="26"/>
        <v>9.1410559330894259E-2</v>
      </c>
      <c r="H134">
        <f t="shared" si="21"/>
        <v>9.1410559330894259E-2</v>
      </c>
      <c r="I134">
        <f t="shared" si="27"/>
        <v>1.9598286461055516E-2</v>
      </c>
      <c r="J134">
        <f t="shared" si="28"/>
        <v>9.1458670151594729E-2</v>
      </c>
      <c r="M134" s="15">
        <v>20.3099999999997</v>
      </c>
    </row>
    <row r="135" spans="1:13" x14ac:dyDescent="0.3">
      <c r="A135" s="15">
        <v>19.3599999999999</v>
      </c>
      <c r="B135" s="15">
        <f t="shared" si="25"/>
        <v>19.36</v>
      </c>
      <c r="C135">
        <f t="shared" si="29"/>
        <v>0.10120454783063211</v>
      </c>
      <c r="D135" s="14">
        <f t="shared" si="30"/>
        <v>1.9587976999476845E-2</v>
      </c>
      <c r="E135">
        <f t="shared" si="31"/>
        <v>9.467522216413983E-2</v>
      </c>
      <c r="F135" s="14">
        <f t="shared" si="26"/>
        <v>9.467522216413983E-2</v>
      </c>
      <c r="H135">
        <f t="shared" ref="H135:H198" si="32">-0.3287*$B$99*(($B$106-B135)/$B$112)</f>
        <v>9.467522216413983E-2</v>
      </c>
      <c r="I135">
        <f t="shared" si="27"/>
        <v>1.9598286461055516E-2</v>
      </c>
      <c r="J135">
        <f t="shared" si="28"/>
        <v>9.4725051228436746E-2</v>
      </c>
      <c r="M135" s="15">
        <v>20.319999999999698</v>
      </c>
    </row>
    <row r="136" spans="1:13" x14ac:dyDescent="0.3">
      <c r="A136" s="15">
        <v>19.369999999999902</v>
      </c>
      <c r="B136" s="15">
        <f t="shared" si="25"/>
        <v>19.37</v>
      </c>
      <c r="C136">
        <f t="shared" si="29"/>
        <v>0.10446921066387883</v>
      </c>
      <c r="D136" s="14">
        <f t="shared" si="30"/>
        <v>1.9587976999476845E-2</v>
      </c>
      <c r="E136">
        <f t="shared" si="31"/>
        <v>9.7939884997386539E-2</v>
      </c>
      <c r="F136" s="14">
        <f t="shared" si="26"/>
        <v>9.7939884997386539E-2</v>
      </c>
      <c r="H136">
        <f t="shared" si="32"/>
        <v>9.7939884997386539E-2</v>
      </c>
      <c r="I136">
        <f t="shared" si="27"/>
        <v>1.9598286461055516E-2</v>
      </c>
      <c r="J136">
        <f t="shared" si="28"/>
        <v>9.7991432305279902E-2</v>
      </c>
      <c r="M136" s="15">
        <v>20.3299999999997</v>
      </c>
    </row>
    <row r="137" spans="1:13" x14ac:dyDescent="0.3">
      <c r="A137" s="15">
        <v>19.3799999999999</v>
      </c>
      <c r="B137" s="15">
        <f t="shared" si="25"/>
        <v>19.38</v>
      </c>
      <c r="C137">
        <f t="shared" si="29"/>
        <v>0.10773387349712439</v>
      </c>
      <c r="D137" s="14">
        <f t="shared" si="30"/>
        <v>1.9587976999476845E-2</v>
      </c>
      <c r="E137">
        <f t="shared" si="31"/>
        <v>0.10120454783063211</v>
      </c>
      <c r="F137" s="14">
        <f t="shared" si="26"/>
        <v>0.10120454783063211</v>
      </c>
      <c r="H137">
        <f t="shared" si="32"/>
        <v>0.10120454783063211</v>
      </c>
      <c r="I137">
        <f t="shared" si="27"/>
        <v>1.9598286461055516E-2</v>
      </c>
      <c r="J137">
        <f t="shared" si="28"/>
        <v>0.10125781338212192</v>
      </c>
      <c r="M137" s="15">
        <v>20.339999999999701</v>
      </c>
    </row>
    <row r="138" spans="1:13" x14ac:dyDescent="0.3">
      <c r="A138" s="15">
        <v>19.389999999999901</v>
      </c>
      <c r="B138" s="15">
        <f t="shared" si="25"/>
        <v>19.39</v>
      </c>
      <c r="C138">
        <f t="shared" si="29"/>
        <v>0.11099853633037111</v>
      </c>
      <c r="D138" s="14">
        <f t="shared" si="30"/>
        <v>1.9587976999476845E-2</v>
      </c>
      <c r="E138">
        <f t="shared" si="31"/>
        <v>0.10446921066387883</v>
      </c>
      <c r="F138" s="14">
        <f t="shared" si="26"/>
        <v>0.10446921066387883</v>
      </c>
      <c r="H138">
        <f t="shared" si="32"/>
        <v>0.10446921066387883</v>
      </c>
      <c r="I138">
        <f t="shared" si="27"/>
        <v>1.9598286461055516E-2</v>
      </c>
      <c r="J138">
        <f t="shared" si="28"/>
        <v>0.10452419445896509</v>
      </c>
      <c r="M138" s="15">
        <v>20.349999999999699</v>
      </c>
    </row>
    <row r="139" spans="1:13" x14ac:dyDescent="0.3">
      <c r="A139" s="15">
        <v>19.399999999999899</v>
      </c>
      <c r="B139" s="15">
        <f t="shared" si="25"/>
        <v>19.399999999999999</v>
      </c>
      <c r="C139">
        <f t="shared" si="29"/>
        <v>0.11426319916361666</v>
      </c>
      <c r="D139" s="14">
        <f t="shared" si="30"/>
        <v>1.9587976999476845E-2</v>
      </c>
      <c r="E139">
        <f t="shared" si="31"/>
        <v>0.10773387349712439</v>
      </c>
      <c r="F139" s="14">
        <f t="shared" si="26"/>
        <v>0.10773387349712439</v>
      </c>
      <c r="H139">
        <f t="shared" si="32"/>
        <v>0.10773387349712439</v>
      </c>
      <c r="I139">
        <f t="shared" si="27"/>
        <v>1.9598286461055516E-2</v>
      </c>
      <c r="J139">
        <f t="shared" si="28"/>
        <v>0.10779057553580709</v>
      </c>
      <c r="M139" s="15">
        <v>20.359999999999701</v>
      </c>
    </row>
    <row r="140" spans="1:13" x14ac:dyDescent="0.3">
      <c r="A140" s="15">
        <v>19.409999999999901</v>
      </c>
      <c r="B140" s="15">
        <f t="shared" si="25"/>
        <v>19.41</v>
      </c>
      <c r="C140">
        <f t="shared" si="29"/>
        <v>0.11752786199686338</v>
      </c>
      <c r="D140" s="14">
        <f t="shared" si="30"/>
        <v>1.9587976999476845E-2</v>
      </c>
      <c r="E140">
        <f t="shared" si="31"/>
        <v>0.11099853633037111</v>
      </c>
      <c r="F140" s="14">
        <f t="shared" si="26"/>
        <v>0.11099853633037111</v>
      </c>
      <c r="H140">
        <f t="shared" si="32"/>
        <v>0.11099853633037111</v>
      </c>
      <c r="I140">
        <f t="shared" si="27"/>
        <v>1.9598286461055516E-2</v>
      </c>
      <c r="J140">
        <f t="shared" si="28"/>
        <v>0.11105695661265026</v>
      </c>
      <c r="M140" s="15">
        <v>20.369999999999699</v>
      </c>
    </row>
    <row r="141" spans="1:13" x14ac:dyDescent="0.3">
      <c r="A141" s="15">
        <v>19.419999999999899</v>
      </c>
      <c r="B141" s="15">
        <f t="shared" si="25"/>
        <v>19.420000000000002</v>
      </c>
      <c r="C141">
        <f t="shared" si="29"/>
        <v>0.1207925248301101</v>
      </c>
      <c r="D141" s="14">
        <f t="shared" si="30"/>
        <v>1.9587976999476845E-2</v>
      </c>
      <c r="E141">
        <f t="shared" si="31"/>
        <v>0.11426319916361784</v>
      </c>
      <c r="F141" s="14">
        <f t="shared" si="26"/>
        <v>0.11426319916361784</v>
      </c>
      <c r="H141">
        <f t="shared" si="32"/>
        <v>0.11426319916361784</v>
      </c>
      <c r="I141">
        <f t="shared" si="27"/>
        <v>1.9598286461055516E-2</v>
      </c>
      <c r="J141">
        <f t="shared" si="28"/>
        <v>0.11432333768949343</v>
      </c>
      <c r="M141" s="15">
        <v>20.379999999999701</v>
      </c>
    </row>
    <row r="142" spans="1:13" x14ac:dyDescent="0.3">
      <c r="A142" s="15">
        <v>19.4299999999999</v>
      </c>
      <c r="B142" s="15">
        <f t="shared" si="25"/>
        <v>19.43</v>
      </c>
      <c r="C142">
        <f t="shared" si="29"/>
        <v>0.12405718766335568</v>
      </c>
      <c r="D142" s="14">
        <f t="shared" si="30"/>
        <v>1.9587976999476845E-2</v>
      </c>
      <c r="E142">
        <f t="shared" si="31"/>
        <v>0.11752786199686338</v>
      </c>
      <c r="F142" s="14">
        <f t="shared" si="26"/>
        <v>0.11752786199686338</v>
      </c>
      <c r="H142">
        <f t="shared" si="32"/>
        <v>0.11752786199686338</v>
      </c>
      <c r="I142">
        <f t="shared" si="27"/>
        <v>1.9598286461055516E-2</v>
      </c>
      <c r="J142">
        <f t="shared" si="28"/>
        <v>0.11758971876633542</v>
      </c>
      <c r="M142" s="15">
        <v>20.389999999999699</v>
      </c>
    </row>
    <row r="143" spans="1:13" x14ac:dyDescent="0.3">
      <c r="A143" s="15">
        <v>19.439999999999898</v>
      </c>
      <c r="B143" s="15">
        <f t="shared" si="25"/>
        <v>19.440000000000001</v>
      </c>
      <c r="C143">
        <f t="shared" si="29"/>
        <v>0.12732185049660241</v>
      </c>
      <c r="D143" s="14">
        <f t="shared" si="30"/>
        <v>1.9587976999476845E-2</v>
      </c>
      <c r="E143">
        <f t="shared" si="31"/>
        <v>0.1207925248301101</v>
      </c>
      <c r="F143" s="14">
        <f t="shared" si="26"/>
        <v>0.1207925248301101</v>
      </c>
      <c r="H143">
        <f t="shared" si="32"/>
        <v>0.1207925248301101</v>
      </c>
      <c r="I143">
        <f t="shared" si="27"/>
        <v>1.9598286461055516E-2</v>
      </c>
      <c r="J143">
        <f t="shared" si="28"/>
        <v>0.12085609984317859</v>
      </c>
      <c r="M143" s="15">
        <v>20.3999999999997</v>
      </c>
    </row>
    <row r="144" spans="1:13" x14ac:dyDescent="0.3">
      <c r="A144" s="15">
        <v>19.4499999999999</v>
      </c>
      <c r="B144" s="15">
        <f t="shared" si="25"/>
        <v>19.45</v>
      </c>
      <c r="C144">
        <f t="shared" si="29"/>
        <v>0.13058651332984797</v>
      </c>
      <c r="D144" s="14">
        <f t="shared" si="30"/>
        <v>1.9587976999476845E-2</v>
      </c>
      <c r="E144">
        <f t="shared" si="31"/>
        <v>0.12405718766335568</v>
      </c>
      <c r="F144" s="14">
        <f t="shared" si="26"/>
        <v>0.12405718766335568</v>
      </c>
      <c r="H144">
        <f t="shared" si="32"/>
        <v>0.12405718766335568</v>
      </c>
      <c r="I144">
        <f t="shared" si="27"/>
        <v>1.9598286461055516E-2</v>
      </c>
      <c r="J144">
        <f t="shared" si="28"/>
        <v>0.12412248092002061</v>
      </c>
      <c r="M144" s="15">
        <v>20.409999999999702</v>
      </c>
    </row>
    <row r="145" spans="1:13" x14ac:dyDescent="0.3">
      <c r="A145" s="15">
        <v>19.459999999999901</v>
      </c>
      <c r="B145" s="15">
        <f t="shared" si="25"/>
        <v>19.46</v>
      </c>
      <c r="C145">
        <f t="shared" si="29"/>
        <v>0.13385117616309469</v>
      </c>
      <c r="D145" s="14">
        <f t="shared" si="30"/>
        <v>1.9587976999476845E-2</v>
      </c>
      <c r="E145">
        <f t="shared" si="31"/>
        <v>0.12732185049660241</v>
      </c>
      <c r="F145" s="14">
        <f t="shared" si="26"/>
        <v>0.12732185049660241</v>
      </c>
      <c r="H145">
        <f t="shared" si="32"/>
        <v>0.12732185049660241</v>
      </c>
      <c r="I145">
        <f t="shared" si="27"/>
        <v>1.9598286461055516E-2</v>
      </c>
      <c r="J145">
        <f t="shared" si="28"/>
        <v>0.12738886199686378</v>
      </c>
      <c r="M145" s="15">
        <v>20.4199999999997</v>
      </c>
    </row>
    <row r="146" spans="1:13" x14ac:dyDescent="0.3">
      <c r="A146" s="15">
        <v>19.469999999999899</v>
      </c>
      <c r="B146" s="15">
        <f t="shared" si="25"/>
        <v>19.47</v>
      </c>
      <c r="C146">
        <f t="shared" si="29"/>
        <v>0.13711583899634022</v>
      </c>
      <c r="D146" s="14">
        <f t="shared" si="30"/>
        <v>1.9587976999476845E-2</v>
      </c>
      <c r="E146">
        <f t="shared" si="31"/>
        <v>0.13058651332984797</v>
      </c>
      <c r="F146" s="14">
        <f t="shared" si="26"/>
        <v>0.13058651332984797</v>
      </c>
      <c r="H146">
        <f t="shared" si="32"/>
        <v>0.13058651332984797</v>
      </c>
      <c r="I146">
        <f t="shared" si="27"/>
        <v>1.9598286461055516E-2</v>
      </c>
      <c r="J146">
        <f t="shared" si="28"/>
        <v>0.1306552430737058</v>
      </c>
      <c r="M146" s="15">
        <v>20.429999999999701</v>
      </c>
    </row>
    <row r="147" spans="1:13" x14ac:dyDescent="0.3">
      <c r="A147" s="15">
        <v>19.479999999999901</v>
      </c>
      <c r="B147" s="15">
        <f t="shared" si="25"/>
        <v>19.48</v>
      </c>
      <c r="C147">
        <f t="shared" si="29"/>
        <v>0.14038050182958695</v>
      </c>
      <c r="D147" s="14">
        <f t="shared" si="30"/>
        <v>1.9587976999476845E-2</v>
      </c>
      <c r="E147">
        <f t="shared" si="31"/>
        <v>0.13385117616309469</v>
      </c>
      <c r="F147" s="14">
        <f t="shared" si="26"/>
        <v>0.13385117616309469</v>
      </c>
      <c r="H147">
        <f t="shared" si="32"/>
        <v>0.13385117616309469</v>
      </c>
      <c r="I147">
        <f t="shared" si="27"/>
        <v>1.9598286461055516E-2</v>
      </c>
      <c r="J147">
        <f t="shared" si="28"/>
        <v>0.13392162415054895</v>
      </c>
      <c r="M147" s="15">
        <v>20.439999999999699</v>
      </c>
    </row>
    <row r="148" spans="1:13" x14ac:dyDescent="0.3">
      <c r="A148" s="15">
        <v>19.489999999999899</v>
      </c>
      <c r="B148" s="15">
        <f t="shared" si="25"/>
        <v>19.489999999999998</v>
      </c>
      <c r="C148">
        <f t="shared" si="29"/>
        <v>0.1436451646628325</v>
      </c>
      <c r="D148" s="14">
        <f t="shared" si="30"/>
        <v>1.9587976999476845E-2</v>
      </c>
      <c r="E148">
        <f t="shared" si="31"/>
        <v>0.13711583899634022</v>
      </c>
      <c r="F148" s="14">
        <f t="shared" si="26"/>
        <v>0.13711583899634022</v>
      </c>
      <c r="H148">
        <f t="shared" si="32"/>
        <v>0.13711583899634022</v>
      </c>
      <c r="I148">
        <f t="shared" si="27"/>
        <v>1.9598286461055516E-2</v>
      </c>
      <c r="J148">
        <f t="shared" si="28"/>
        <v>0.13718800522739094</v>
      </c>
      <c r="M148" s="15">
        <v>20.449999999999701</v>
      </c>
    </row>
    <row r="149" spans="1:13" x14ac:dyDescent="0.3">
      <c r="A149" s="15">
        <v>19.499999999999901</v>
      </c>
      <c r="B149" s="15">
        <f t="shared" si="25"/>
        <v>19.5</v>
      </c>
      <c r="C149">
        <f t="shared" si="29"/>
        <v>0.14690982749607923</v>
      </c>
      <c r="D149" s="14">
        <f t="shared" si="30"/>
        <v>1.9587976999476845E-2</v>
      </c>
      <c r="E149">
        <f t="shared" si="31"/>
        <v>0.14038050182958695</v>
      </c>
      <c r="F149" s="14">
        <f t="shared" si="26"/>
        <v>0.14038050182958695</v>
      </c>
      <c r="H149">
        <f t="shared" si="32"/>
        <v>0.14038050182958695</v>
      </c>
      <c r="I149">
        <f t="shared" si="27"/>
        <v>1.9598286461055516E-2</v>
      </c>
      <c r="J149">
        <f t="shared" si="28"/>
        <v>0.1404543863042341</v>
      </c>
      <c r="M149" s="15">
        <v>20.459999999999699</v>
      </c>
    </row>
    <row r="150" spans="1:13" x14ac:dyDescent="0.3">
      <c r="A150" s="15">
        <v>19.509999999999899</v>
      </c>
      <c r="B150" s="15">
        <f t="shared" si="25"/>
        <v>19.510000000000002</v>
      </c>
      <c r="C150">
        <f t="shared" si="29"/>
        <v>0.15017449032932595</v>
      </c>
      <c r="D150" s="14">
        <f t="shared" si="30"/>
        <v>1.9587976999476845E-2</v>
      </c>
      <c r="E150">
        <f t="shared" si="31"/>
        <v>0.14364516466283367</v>
      </c>
      <c r="F150" s="14">
        <f t="shared" si="26"/>
        <v>0.14364516466283367</v>
      </c>
      <c r="H150">
        <f t="shared" si="32"/>
        <v>0.14364516466283367</v>
      </c>
      <c r="I150">
        <f t="shared" si="27"/>
        <v>1.9598286461055516E-2</v>
      </c>
      <c r="J150">
        <f t="shared" si="28"/>
        <v>0.14372076738107728</v>
      </c>
      <c r="M150" s="15">
        <v>20.4699999999997</v>
      </c>
    </row>
    <row r="151" spans="1:13" x14ac:dyDescent="0.3">
      <c r="A151" s="15">
        <v>19.5199999999999</v>
      </c>
      <c r="B151" s="15">
        <f t="shared" si="25"/>
        <v>19.52</v>
      </c>
      <c r="C151">
        <f t="shared" si="29"/>
        <v>0.15343915316257153</v>
      </c>
      <c r="D151" s="14">
        <f t="shared" si="30"/>
        <v>1.9587976999476845E-2</v>
      </c>
      <c r="E151">
        <f t="shared" si="31"/>
        <v>0.14690982749607923</v>
      </c>
      <c r="F151" s="14">
        <f t="shared" si="26"/>
        <v>0.14690982749607923</v>
      </c>
      <c r="H151">
        <f t="shared" si="32"/>
        <v>0.14690982749607923</v>
      </c>
      <c r="I151">
        <f t="shared" si="27"/>
        <v>1.9598286461055516E-2</v>
      </c>
      <c r="J151">
        <f t="shared" si="28"/>
        <v>0.14698714845791927</v>
      </c>
      <c r="M151" s="15">
        <v>20.479999999999698</v>
      </c>
    </row>
    <row r="152" spans="1:13" x14ac:dyDescent="0.3">
      <c r="A152" s="15">
        <v>19.529999999999902</v>
      </c>
      <c r="B152" s="15">
        <f t="shared" si="25"/>
        <v>19.53</v>
      </c>
      <c r="C152">
        <f t="shared" si="29"/>
        <v>0.15670381599581826</v>
      </c>
      <c r="D152" s="14">
        <f t="shared" si="30"/>
        <v>1.9587976999476845E-2</v>
      </c>
      <c r="E152">
        <f t="shared" si="31"/>
        <v>0.15017449032932595</v>
      </c>
      <c r="F152" s="14">
        <f t="shared" si="26"/>
        <v>0.15017449032932595</v>
      </c>
      <c r="H152">
        <f t="shared" si="32"/>
        <v>0.15017449032932595</v>
      </c>
      <c r="I152">
        <f t="shared" si="27"/>
        <v>1.9598286461055516E-2</v>
      </c>
      <c r="J152">
        <f t="shared" si="28"/>
        <v>0.15025352953476245</v>
      </c>
      <c r="M152" s="15">
        <v>20.4899999999997</v>
      </c>
    </row>
    <row r="153" spans="1:13" x14ac:dyDescent="0.3">
      <c r="A153" s="15">
        <v>19.5399999999999</v>
      </c>
      <c r="B153" s="15">
        <f t="shared" si="25"/>
        <v>19.54</v>
      </c>
      <c r="C153">
        <f t="shared" si="29"/>
        <v>0.15996847882906381</v>
      </c>
      <c r="D153" s="14">
        <f t="shared" si="30"/>
        <v>1.9587976999476845E-2</v>
      </c>
      <c r="E153">
        <f t="shared" si="31"/>
        <v>0.15343915316257153</v>
      </c>
      <c r="F153" s="14">
        <f t="shared" si="26"/>
        <v>0.15343915316257153</v>
      </c>
      <c r="H153">
        <f t="shared" si="32"/>
        <v>0.15343915316257153</v>
      </c>
      <c r="I153">
        <f t="shared" si="27"/>
        <v>1.9598286461055516E-2</v>
      </c>
      <c r="J153">
        <f t="shared" si="28"/>
        <v>0.15351991061160447</v>
      </c>
      <c r="M153" s="15">
        <v>20.499999999999702</v>
      </c>
    </row>
    <row r="154" spans="1:13" x14ac:dyDescent="0.3">
      <c r="A154" s="15">
        <v>19.549999999999901</v>
      </c>
      <c r="B154" s="15">
        <f t="shared" si="25"/>
        <v>19.55</v>
      </c>
      <c r="C154">
        <f t="shared" si="29"/>
        <v>0.16323314166231054</v>
      </c>
      <c r="D154" s="14">
        <f t="shared" si="30"/>
        <v>1.9587976999476845E-2</v>
      </c>
      <c r="E154">
        <f t="shared" si="31"/>
        <v>0.15670381599581826</v>
      </c>
      <c r="F154" s="14">
        <f t="shared" si="26"/>
        <v>0.15670381599581826</v>
      </c>
      <c r="H154">
        <f t="shared" si="32"/>
        <v>0.15670381599581826</v>
      </c>
      <c r="I154">
        <f t="shared" si="27"/>
        <v>1.9598286461055516E-2</v>
      </c>
      <c r="J154">
        <f t="shared" si="28"/>
        <v>0.15678629168844763</v>
      </c>
      <c r="M154" s="15">
        <v>20.5099999999997</v>
      </c>
    </row>
    <row r="155" spans="1:13" x14ac:dyDescent="0.3">
      <c r="A155" s="15">
        <v>19.559999999999899</v>
      </c>
      <c r="B155" s="15">
        <f t="shared" si="25"/>
        <v>19.559999999999999</v>
      </c>
      <c r="C155">
        <f t="shared" si="29"/>
        <v>0.16649780449555607</v>
      </c>
      <c r="D155" s="14">
        <f t="shared" si="30"/>
        <v>1.9587976999476845E-2</v>
      </c>
      <c r="E155">
        <f t="shared" si="31"/>
        <v>0.15996847882906381</v>
      </c>
      <c r="F155" s="14">
        <f t="shared" si="26"/>
        <v>0.15996847882906381</v>
      </c>
      <c r="H155">
        <f t="shared" si="32"/>
        <v>0.15996847882906381</v>
      </c>
      <c r="I155">
        <f t="shared" si="27"/>
        <v>1.9598286461055516E-2</v>
      </c>
      <c r="J155">
        <f t="shared" si="28"/>
        <v>0.16005267276528964</v>
      </c>
      <c r="M155" s="15">
        <v>20.519999999999701</v>
      </c>
    </row>
    <row r="156" spans="1:13" x14ac:dyDescent="0.3">
      <c r="A156" s="15">
        <v>19.569999999999901</v>
      </c>
      <c r="B156" s="15">
        <f t="shared" si="25"/>
        <v>19.57</v>
      </c>
      <c r="C156">
        <f t="shared" si="29"/>
        <v>0.16976246732880279</v>
      </c>
      <c r="D156" s="14">
        <f t="shared" si="30"/>
        <v>1.9587976999476845E-2</v>
      </c>
      <c r="E156">
        <f t="shared" si="31"/>
        <v>0.16323314166231054</v>
      </c>
      <c r="F156" s="14">
        <f t="shared" si="26"/>
        <v>0.16323314166231054</v>
      </c>
      <c r="H156">
        <f t="shared" si="32"/>
        <v>0.16323314166231054</v>
      </c>
      <c r="I156">
        <f t="shared" si="27"/>
        <v>1.9598286461055516E-2</v>
      </c>
      <c r="J156">
        <f t="shared" si="28"/>
        <v>0.1633190538421328</v>
      </c>
      <c r="M156" s="15">
        <v>20.529999999999699</v>
      </c>
    </row>
    <row r="157" spans="1:13" x14ac:dyDescent="0.3">
      <c r="A157" s="15">
        <v>19.579999999999899</v>
      </c>
      <c r="B157" s="15">
        <f t="shared" si="25"/>
        <v>19.579999999999998</v>
      </c>
      <c r="C157">
        <f t="shared" si="29"/>
        <v>0.17302713016204838</v>
      </c>
      <c r="D157" s="14">
        <f t="shared" si="30"/>
        <v>1.9587976999476845E-2</v>
      </c>
      <c r="E157">
        <f t="shared" si="31"/>
        <v>0.16649780449555607</v>
      </c>
      <c r="F157" s="14">
        <f t="shared" si="26"/>
        <v>0.16649780449555607</v>
      </c>
      <c r="H157">
        <f t="shared" si="32"/>
        <v>0.16649780449555607</v>
      </c>
      <c r="I157">
        <f t="shared" si="27"/>
        <v>1.9598286461055516E-2</v>
      </c>
      <c r="J157">
        <f t="shared" si="28"/>
        <v>0.16658543491897479</v>
      </c>
      <c r="M157" s="15">
        <v>20.539999999999701</v>
      </c>
    </row>
    <row r="158" spans="1:13" x14ac:dyDescent="0.3">
      <c r="A158" s="15">
        <v>19.5899999999999</v>
      </c>
      <c r="B158" s="15">
        <f t="shared" si="25"/>
        <v>19.59</v>
      </c>
      <c r="C158">
        <f t="shared" si="29"/>
        <v>0.17629179299529507</v>
      </c>
      <c r="D158" s="14">
        <f t="shared" si="30"/>
        <v>1.9587976999476845E-2</v>
      </c>
      <c r="E158">
        <f t="shared" si="31"/>
        <v>0.16976246732880279</v>
      </c>
      <c r="F158" s="14">
        <f t="shared" si="26"/>
        <v>0.16976246732880279</v>
      </c>
      <c r="H158">
        <f t="shared" si="32"/>
        <v>0.16976246732880279</v>
      </c>
      <c r="I158">
        <f t="shared" si="27"/>
        <v>1.9598286461055516E-2</v>
      </c>
      <c r="J158">
        <f t="shared" si="28"/>
        <v>0.16985181599581795</v>
      </c>
      <c r="M158" s="15">
        <v>20.549999999999699</v>
      </c>
    </row>
    <row r="159" spans="1:13" x14ac:dyDescent="0.3">
      <c r="A159" s="15">
        <v>19.599999999999898</v>
      </c>
      <c r="B159" s="15">
        <f t="shared" si="25"/>
        <v>19.600000000000001</v>
      </c>
      <c r="C159">
        <f t="shared" si="29"/>
        <v>0.17955645582854179</v>
      </c>
      <c r="D159" s="14">
        <f t="shared" si="30"/>
        <v>1.9587976999476845E-2</v>
      </c>
      <c r="E159">
        <f t="shared" si="31"/>
        <v>0.17302713016204951</v>
      </c>
      <c r="F159" s="14">
        <f t="shared" si="26"/>
        <v>0.17302713016204951</v>
      </c>
      <c r="H159">
        <f t="shared" si="32"/>
        <v>0.17302713016204951</v>
      </c>
      <c r="I159">
        <f t="shared" si="27"/>
        <v>1.9598286461055516E-2</v>
      </c>
      <c r="J159">
        <f t="shared" si="28"/>
        <v>0.17311819707266113</v>
      </c>
      <c r="M159" s="15">
        <v>20.5599999999997</v>
      </c>
    </row>
    <row r="160" spans="1:13" x14ac:dyDescent="0.3">
      <c r="A160" s="15">
        <v>19.6099999999999</v>
      </c>
      <c r="B160" s="15">
        <f t="shared" si="25"/>
        <v>19.61</v>
      </c>
      <c r="C160">
        <f t="shared" si="29"/>
        <v>0.18282111866178738</v>
      </c>
      <c r="D160" s="14">
        <f t="shared" si="30"/>
        <v>1.9587976999476845E-2</v>
      </c>
      <c r="E160">
        <f t="shared" si="31"/>
        <v>0.17629179299529507</v>
      </c>
      <c r="F160" s="14">
        <f t="shared" si="26"/>
        <v>0.17629179299529507</v>
      </c>
      <c r="H160">
        <f t="shared" si="32"/>
        <v>0.17629179299529507</v>
      </c>
      <c r="I160">
        <f t="shared" si="27"/>
        <v>1.9598286461055516E-2</v>
      </c>
      <c r="J160">
        <f t="shared" si="28"/>
        <v>0.17638457814950312</v>
      </c>
      <c r="M160" s="15">
        <v>20.569999999999698</v>
      </c>
    </row>
    <row r="161" spans="1:13" x14ac:dyDescent="0.3">
      <c r="A161" s="15">
        <v>19.619999999999902</v>
      </c>
      <c r="B161" s="15">
        <f t="shared" si="25"/>
        <v>19.62</v>
      </c>
      <c r="C161">
        <f t="shared" si="29"/>
        <v>0.1860857814950341</v>
      </c>
      <c r="D161" s="14">
        <f t="shared" si="30"/>
        <v>1.9587976999476845E-2</v>
      </c>
      <c r="E161">
        <f t="shared" si="31"/>
        <v>0.17955645582854179</v>
      </c>
      <c r="F161" s="14">
        <f t="shared" si="26"/>
        <v>0.17955645582854179</v>
      </c>
      <c r="H161">
        <f t="shared" si="32"/>
        <v>0.17955645582854179</v>
      </c>
      <c r="I161">
        <f t="shared" si="27"/>
        <v>1.9598286461055516E-2</v>
      </c>
      <c r="J161">
        <f t="shared" si="28"/>
        <v>0.1796509592263463</v>
      </c>
      <c r="M161" s="15">
        <v>20.5799999999997</v>
      </c>
    </row>
    <row r="162" spans="1:13" x14ac:dyDescent="0.3">
      <c r="A162" s="15">
        <v>19.6299999999999</v>
      </c>
      <c r="B162" s="15">
        <f t="shared" si="25"/>
        <v>19.63</v>
      </c>
      <c r="C162">
        <f t="shared" si="29"/>
        <v>0.18935044432827966</v>
      </c>
      <c r="D162" s="14">
        <f t="shared" si="30"/>
        <v>1.9587976999476845E-2</v>
      </c>
      <c r="E162">
        <f t="shared" si="31"/>
        <v>0.18282111866178738</v>
      </c>
      <c r="F162" s="14">
        <f t="shared" si="26"/>
        <v>0.18282111866178738</v>
      </c>
      <c r="H162">
        <f t="shared" si="32"/>
        <v>0.18282111866178738</v>
      </c>
      <c r="I162">
        <f t="shared" si="27"/>
        <v>1.9598286461055516E-2</v>
      </c>
      <c r="J162">
        <f t="shared" si="28"/>
        <v>0.18291734030318832</v>
      </c>
      <c r="M162" s="15">
        <v>20.589999999999701</v>
      </c>
    </row>
    <row r="163" spans="1:13" x14ac:dyDescent="0.3">
      <c r="A163" s="15">
        <v>19.639999999999901</v>
      </c>
      <c r="B163" s="15">
        <f t="shared" si="25"/>
        <v>19.64</v>
      </c>
      <c r="C163">
        <f t="shared" ref="C163:C194" si="33">-0.3287*$B$99*(($B$104-B163)/$B$112)</f>
        <v>0.19261510716152638</v>
      </c>
      <c r="D163" s="14">
        <f t="shared" ref="D163:D194" si="34">IF(C163&gt;=$C$110,$C$110,C163)</f>
        <v>1.9587976999476845E-2</v>
      </c>
      <c r="E163">
        <f t="shared" ref="E163:E194" si="35">0.3287*$B$99*((B163-$B$106)/$B$112)</f>
        <v>0.1860857814950341</v>
      </c>
      <c r="F163" s="14">
        <f t="shared" si="26"/>
        <v>0.1860857814950341</v>
      </c>
      <c r="H163">
        <f t="shared" si="32"/>
        <v>0.1860857814950341</v>
      </c>
      <c r="I163">
        <f t="shared" si="27"/>
        <v>1.9598286461055516E-2</v>
      </c>
      <c r="J163">
        <f t="shared" si="28"/>
        <v>0.1861837213800315</v>
      </c>
      <c r="M163" s="15">
        <v>20.599999999999699</v>
      </c>
    </row>
    <row r="164" spans="1:13" x14ac:dyDescent="0.3">
      <c r="A164" s="15">
        <v>19.649999999999899</v>
      </c>
      <c r="B164" s="15">
        <f t="shared" si="25"/>
        <v>19.649999999999999</v>
      </c>
      <c r="C164">
        <f t="shared" si="33"/>
        <v>0.19587976999477194</v>
      </c>
      <c r="D164" s="14">
        <f t="shared" si="34"/>
        <v>1.9587976999476845E-2</v>
      </c>
      <c r="E164">
        <f t="shared" si="35"/>
        <v>0.18935044432827966</v>
      </c>
      <c r="F164" s="14">
        <f t="shared" si="26"/>
        <v>0.18935044432827966</v>
      </c>
      <c r="H164">
        <f t="shared" si="32"/>
        <v>0.18935044432827966</v>
      </c>
      <c r="I164">
        <f t="shared" si="27"/>
        <v>1.9598286461055516E-2</v>
      </c>
      <c r="J164">
        <f t="shared" si="28"/>
        <v>0.18945010245687349</v>
      </c>
      <c r="M164" s="15">
        <v>20.609999999999701</v>
      </c>
    </row>
    <row r="165" spans="1:13" x14ac:dyDescent="0.3">
      <c r="A165" s="15">
        <v>19.659999999999901</v>
      </c>
      <c r="B165" s="15">
        <f t="shared" si="25"/>
        <v>19.66</v>
      </c>
      <c r="C165">
        <f t="shared" si="33"/>
        <v>0.19914443282801864</v>
      </c>
      <c r="D165" s="14">
        <f t="shared" si="34"/>
        <v>1.9587976999476845E-2</v>
      </c>
      <c r="E165">
        <f t="shared" si="35"/>
        <v>0.19261510716152638</v>
      </c>
      <c r="F165" s="14">
        <f t="shared" si="26"/>
        <v>0.19261510716152638</v>
      </c>
      <c r="H165">
        <f t="shared" si="32"/>
        <v>0.19261510716152638</v>
      </c>
      <c r="I165">
        <f t="shared" si="27"/>
        <v>1.9598286461055516E-2</v>
      </c>
      <c r="J165">
        <f t="shared" si="28"/>
        <v>0.19271648353371668</v>
      </c>
      <c r="M165" s="15">
        <v>20.619999999999699</v>
      </c>
    </row>
    <row r="166" spans="1:13" x14ac:dyDescent="0.3">
      <c r="A166" s="15">
        <v>19.669999999999899</v>
      </c>
      <c r="B166" s="15">
        <f t="shared" si="25"/>
        <v>19.670000000000002</v>
      </c>
      <c r="C166">
        <f t="shared" si="33"/>
        <v>0.20240909566126539</v>
      </c>
      <c r="D166" s="14">
        <f t="shared" si="34"/>
        <v>1.9587976999476845E-2</v>
      </c>
      <c r="E166">
        <f t="shared" si="35"/>
        <v>0.19587976999477308</v>
      </c>
      <c r="F166" s="14">
        <f t="shared" si="26"/>
        <v>0.19587976999477308</v>
      </c>
      <c r="H166">
        <f t="shared" si="32"/>
        <v>0.19587976999477308</v>
      </c>
      <c r="I166">
        <f t="shared" si="27"/>
        <v>1.9598286461055516E-2</v>
      </c>
      <c r="J166">
        <f t="shared" si="28"/>
        <v>0.1959828646105598</v>
      </c>
      <c r="M166" s="15">
        <v>20.629999999999701</v>
      </c>
    </row>
    <row r="167" spans="1:13" x14ac:dyDescent="0.3">
      <c r="A167" s="15">
        <v>19.6799999999999</v>
      </c>
      <c r="B167" s="15">
        <f t="shared" si="25"/>
        <v>19.68</v>
      </c>
      <c r="C167">
        <f t="shared" si="33"/>
        <v>0.20567375849451092</v>
      </c>
      <c r="D167" s="14">
        <f t="shared" si="34"/>
        <v>1.9587976999476845E-2</v>
      </c>
      <c r="E167">
        <f t="shared" si="35"/>
        <v>0.19914443282801864</v>
      </c>
      <c r="F167" s="14">
        <f t="shared" si="26"/>
        <v>0.19914443282801864</v>
      </c>
      <c r="H167">
        <f t="shared" si="32"/>
        <v>0.19914443282801864</v>
      </c>
      <c r="I167">
        <f t="shared" si="27"/>
        <v>1.9598286461055516E-2</v>
      </c>
      <c r="J167">
        <f t="shared" si="28"/>
        <v>0.19924924568740182</v>
      </c>
      <c r="M167" s="15">
        <v>20.639999999999699</v>
      </c>
    </row>
    <row r="168" spans="1:13" x14ac:dyDescent="0.3">
      <c r="A168" s="15">
        <v>19.689999999999898</v>
      </c>
      <c r="B168" s="15">
        <f t="shared" si="25"/>
        <v>19.690000000000001</v>
      </c>
      <c r="C168">
        <f t="shared" si="33"/>
        <v>0.20893842132775767</v>
      </c>
      <c r="D168" s="14">
        <f t="shared" si="34"/>
        <v>1.9587976999476845E-2</v>
      </c>
      <c r="E168">
        <f t="shared" si="35"/>
        <v>0.20240909566126539</v>
      </c>
      <c r="F168" s="14">
        <f t="shared" si="26"/>
        <v>0.20240909566126539</v>
      </c>
      <c r="H168">
        <f t="shared" si="32"/>
        <v>0.20240909566126539</v>
      </c>
      <c r="I168">
        <f t="shared" si="27"/>
        <v>1.9598286461055516E-2</v>
      </c>
      <c r="J168">
        <f t="shared" si="28"/>
        <v>0.202515626764245</v>
      </c>
      <c r="M168" s="15">
        <v>20.6499999999997</v>
      </c>
    </row>
    <row r="169" spans="1:13" x14ac:dyDescent="0.3">
      <c r="A169" s="15">
        <v>19.6999999999999</v>
      </c>
      <c r="B169" s="15">
        <f t="shared" si="25"/>
        <v>19.7</v>
      </c>
      <c r="C169">
        <f t="shared" si="33"/>
        <v>0.2122030841610032</v>
      </c>
      <c r="D169" s="14">
        <f t="shared" si="34"/>
        <v>1.9587976999476845E-2</v>
      </c>
      <c r="E169">
        <f t="shared" si="35"/>
        <v>0.20567375849451092</v>
      </c>
      <c r="F169" s="14">
        <f t="shared" si="26"/>
        <v>0.20567375849451092</v>
      </c>
      <c r="H169">
        <f t="shared" si="32"/>
        <v>0.20567375849451092</v>
      </c>
      <c r="I169">
        <f t="shared" si="27"/>
        <v>1.9598286461055516E-2</v>
      </c>
      <c r="J169">
        <f t="shared" si="28"/>
        <v>0.20578200784108697</v>
      </c>
      <c r="M169" s="15">
        <v>20.659999999999702</v>
      </c>
    </row>
    <row r="170" spans="1:13" x14ac:dyDescent="0.3">
      <c r="A170" s="15">
        <v>19.709999999999901</v>
      </c>
      <c r="B170" s="15">
        <f t="shared" si="25"/>
        <v>19.71</v>
      </c>
      <c r="C170">
        <f t="shared" si="33"/>
        <v>0.21546774699424995</v>
      </c>
      <c r="D170" s="14">
        <f t="shared" si="34"/>
        <v>1.9587976999476845E-2</v>
      </c>
      <c r="E170">
        <f t="shared" si="35"/>
        <v>0.20893842132775767</v>
      </c>
      <c r="F170" s="14">
        <f t="shared" si="26"/>
        <v>0.20893842132775767</v>
      </c>
      <c r="H170">
        <f t="shared" si="32"/>
        <v>0.20893842132775767</v>
      </c>
      <c r="I170">
        <f t="shared" si="27"/>
        <v>1.9598286461055516E-2</v>
      </c>
      <c r="J170">
        <f t="shared" si="28"/>
        <v>0.20904838891793018</v>
      </c>
      <c r="M170" s="15">
        <v>20.6699999999997</v>
      </c>
    </row>
    <row r="171" spans="1:13" x14ac:dyDescent="0.3">
      <c r="A171" s="15">
        <v>19.719999999999899</v>
      </c>
      <c r="B171" s="15">
        <f t="shared" si="25"/>
        <v>19.72</v>
      </c>
      <c r="C171">
        <f t="shared" si="33"/>
        <v>0.21873240982749551</v>
      </c>
      <c r="D171" s="14">
        <f t="shared" si="34"/>
        <v>1.9587976999476845E-2</v>
      </c>
      <c r="E171">
        <f t="shared" si="35"/>
        <v>0.2122030841610032</v>
      </c>
      <c r="F171" s="14">
        <f t="shared" si="26"/>
        <v>0.2122030841610032</v>
      </c>
      <c r="H171">
        <f t="shared" si="32"/>
        <v>0.2122030841610032</v>
      </c>
      <c r="I171">
        <f t="shared" si="27"/>
        <v>1.9598286461055516E-2</v>
      </c>
      <c r="J171">
        <f t="shared" si="28"/>
        <v>0.21231476999477214</v>
      </c>
      <c r="M171" s="15">
        <v>20.679999999999701</v>
      </c>
    </row>
    <row r="172" spans="1:13" x14ac:dyDescent="0.3">
      <c r="A172" s="15">
        <v>19.729999999999901</v>
      </c>
      <c r="B172" s="15">
        <f t="shared" si="25"/>
        <v>19.73</v>
      </c>
      <c r="C172">
        <f t="shared" si="33"/>
        <v>0.22199707266074223</v>
      </c>
      <c r="D172" s="14">
        <f t="shared" si="34"/>
        <v>1.9587976999476845E-2</v>
      </c>
      <c r="E172">
        <f t="shared" si="35"/>
        <v>0.21546774699424995</v>
      </c>
      <c r="F172" s="14">
        <f t="shared" si="26"/>
        <v>0.21546774699424995</v>
      </c>
      <c r="H172">
        <f t="shared" si="32"/>
        <v>0.21546774699424995</v>
      </c>
      <c r="I172">
        <f t="shared" si="27"/>
        <v>1.9598286461055516E-2</v>
      </c>
      <c r="J172">
        <f t="shared" si="28"/>
        <v>0.21558115107161535</v>
      </c>
      <c r="M172" s="15">
        <v>20.689999999999699</v>
      </c>
    </row>
    <row r="173" spans="1:13" x14ac:dyDescent="0.3">
      <c r="A173" s="15">
        <v>19.739999999999899</v>
      </c>
      <c r="B173" s="15">
        <f t="shared" si="25"/>
        <v>19.739999999999998</v>
      </c>
      <c r="C173">
        <f t="shared" si="33"/>
        <v>0.22526173549398779</v>
      </c>
      <c r="D173" s="14">
        <f t="shared" si="34"/>
        <v>1.9587976999476845E-2</v>
      </c>
      <c r="E173">
        <f t="shared" si="35"/>
        <v>0.21873240982749551</v>
      </c>
      <c r="F173" s="14">
        <f t="shared" si="26"/>
        <v>0.21873240982749551</v>
      </c>
      <c r="H173">
        <f t="shared" si="32"/>
        <v>0.21873240982749551</v>
      </c>
      <c r="I173">
        <f t="shared" si="27"/>
        <v>1.9598286461055516E-2</v>
      </c>
      <c r="J173">
        <f t="shared" si="28"/>
        <v>0.21884753214845734</v>
      </c>
      <c r="M173" s="15">
        <v>20.699999999999701</v>
      </c>
    </row>
    <row r="174" spans="1:13" x14ac:dyDescent="0.3">
      <c r="A174" s="15">
        <v>19.749999999999901</v>
      </c>
      <c r="B174" s="15">
        <f t="shared" si="25"/>
        <v>19.75</v>
      </c>
      <c r="C174">
        <f t="shared" si="33"/>
        <v>0.22852639832723448</v>
      </c>
      <c r="D174" s="14">
        <f t="shared" si="34"/>
        <v>1.9587976999476845E-2</v>
      </c>
      <c r="E174">
        <f t="shared" si="35"/>
        <v>0.22199707266074223</v>
      </c>
      <c r="F174" s="14">
        <f t="shared" si="26"/>
        <v>0.22199707266074223</v>
      </c>
      <c r="H174">
        <f t="shared" si="32"/>
        <v>0.22199707266074223</v>
      </c>
      <c r="I174">
        <f t="shared" si="27"/>
        <v>1.9598286461055516E-2</v>
      </c>
      <c r="J174">
        <f t="shared" si="28"/>
        <v>0.22211391322530052</v>
      </c>
      <c r="M174" s="15">
        <v>20.709999999999699</v>
      </c>
    </row>
    <row r="175" spans="1:13" x14ac:dyDescent="0.3">
      <c r="A175" s="15">
        <v>19.759999999999899</v>
      </c>
      <c r="B175" s="15">
        <f t="shared" si="25"/>
        <v>19.760000000000002</v>
      </c>
      <c r="C175">
        <f t="shared" si="33"/>
        <v>0.23179106116048123</v>
      </c>
      <c r="D175" s="14">
        <f t="shared" si="34"/>
        <v>1.9587976999476845E-2</v>
      </c>
      <c r="E175">
        <f t="shared" si="35"/>
        <v>0.22526173549398892</v>
      </c>
      <c r="F175" s="14">
        <f t="shared" si="26"/>
        <v>0.22526173549398892</v>
      </c>
      <c r="H175">
        <f t="shared" si="32"/>
        <v>0.22526173549398892</v>
      </c>
      <c r="I175">
        <f t="shared" si="27"/>
        <v>1.9598286461055516E-2</v>
      </c>
      <c r="J175">
        <f t="shared" si="28"/>
        <v>0.22538029430214365</v>
      </c>
      <c r="M175" s="15">
        <v>20.7199999999997</v>
      </c>
    </row>
    <row r="176" spans="1:13" x14ac:dyDescent="0.3">
      <c r="A176" s="15">
        <v>19.7699999999999</v>
      </c>
      <c r="B176" s="15">
        <f t="shared" si="25"/>
        <v>19.77</v>
      </c>
      <c r="C176">
        <f t="shared" si="33"/>
        <v>0.23505572399372676</v>
      </c>
      <c r="D176" s="14">
        <f t="shared" si="34"/>
        <v>1.9587976999476845E-2</v>
      </c>
      <c r="E176">
        <f t="shared" si="35"/>
        <v>0.22852639832723448</v>
      </c>
      <c r="F176" s="14">
        <f t="shared" si="26"/>
        <v>0.22852639832723448</v>
      </c>
      <c r="H176">
        <f t="shared" si="32"/>
        <v>0.22852639832723448</v>
      </c>
      <c r="I176">
        <f t="shared" si="27"/>
        <v>1.9598286461055516E-2</v>
      </c>
      <c r="J176">
        <f t="shared" si="28"/>
        <v>0.22864667537898567</v>
      </c>
      <c r="M176" s="15">
        <v>20.729999999999698</v>
      </c>
    </row>
    <row r="177" spans="1:13" x14ac:dyDescent="0.3">
      <c r="A177" s="15">
        <v>19.779999999999799</v>
      </c>
      <c r="B177" s="15">
        <f t="shared" si="25"/>
        <v>19.78</v>
      </c>
      <c r="C177">
        <f t="shared" si="33"/>
        <v>0.23832038682697351</v>
      </c>
      <c r="D177" s="14">
        <f t="shared" si="34"/>
        <v>1.9587976999476845E-2</v>
      </c>
      <c r="E177">
        <f t="shared" si="35"/>
        <v>0.23179106116048123</v>
      </c>
      <c r="F177" s="14">
        <f t="shared" si="26"/>
        <v>0.23179106116048123</v>
      </c>
      <c r="H177">
        <f t="shared" si="32"/>
        <v>0.23179106116048123</v>
      </c>
      <c r="I177">
        <f t="shared" si="27"/>
        <v>1.9598286461055516E-2</v>
      </c>
      <c r="J177">
        <f t="shared" si="28"/>
        <v>0.23191305645582885</v>
      </c>
      <c r="M177" s="15">
        <v>20.7399999999997</v>
      </c>
    </row>
    <row r="178" spans="1:13" x14ac:dyDescent="0.3">
      <c r="A178" s="15">
        <v>19.7899999999998</v>
      </c>
      <c r="B178" s="15">
        <f t="shared" si="25"/>
        <v>19.79</v>
      </c>
      <c r="C178">
        <f t="shared" si="33"/>
        <v>0.24158504966021904</v>
      </c>
      <c r="D178" s="14">
        <f t="shared" si="34"/>
        <v>1.9587976999476845E-2</v>
      </c>
      <c r="E178">
        <f t="shared" si="35"/>
        <v>0.23505572399372676</v>
      </c>
      <c r="F178" s="14">
        <f t="shared" si="26"/>
        <v>0.23505572399372676</v>
      </c>
      <c r="H178">
        <f t="shared" si="32"/>
        <v>0.23505572399372676</v>
      </c>
      <c r="I178">
        <f t="shared" si="27"/>
        <v>1.9598286461055516E-2</v>
      </c>
      <c r="J178">
        <f t="shared" si="28"/>
        <v>0.23517943753267084</v>
      </c>
      <c r="M178" s="15">
        <v>20.749999999999702</v>
      </c>
    </row>
    <row r="179" spans="1:13" x14ac:dyDescent="0.3">
      <c r="A179" s="15">
        <v>19.799999999999802</v>
      </c>
      <c r="B179" s="15">
        <f t="shared" si="25"/>
        <v>19.8</v>
      </c>
      <c r="C179">
        <f t="shared" si="33"/>
        <v>0.24484971249346579</v>
      </c>
      <c r="D179" s="14">
        <f t="shared" si="34"/>
        <v>1.9587976999476845E-2</v>
      </c>
      <c r="E179">
        <f t="shared" si="35"/>
        <v>0.23832038682697351</v>
      </c>
      <c r="F179" s="14">
        <f t="shared" si="26"/>
        <v>0.23832038682697351</v>
      </c>
      <c r="H179">
        <f t="shared" si="32"/>
        <v>0.23832038682697351</v>
      </c>
      <c r="I179">
        <f t="shared" si="27"/>
        <v>1.9598286461055516E-2</v>
      </c>
      <c r="J179">
        <f t="shared" si="28"/>
        <v>0.23844581860951403</v>
      </c>
      <c r="M179" s="15">
        <v>20.7599999999996</v>
      </c>
    </row>
    <row r="180" spans="1:13" x14ac:dyDescent="0.3">
      <c r="A180" s="15">
        <v>19.8099999999998</v>
      </c>
      <c r="B180" s="15">
        <f t="shared" si="25"/>
        <v>19.809999999999999</v>
      </c>
      <c r="C180">
        <f t="shared" si="33"/>
        <v>0.24811437532671135</v>
      </c>
      <c r="D180" s="14">
        <f t="shared" si="34"/>
        <v>1.9587976999476845E-2</v>
      </c>
      <c r="E180">
        <f t="shared" si="35"/>
        <v>0.24158504966021904</v>
      </c>
      <c r="F180" s="14">
        <f t="shared" si="26"/>
        <v>0.24158504966021904</v>
      </c>
      <c r="H180">
        <f t="shared" si="32"/>
        <v>0.24158504966021904</v>
      </c>
      <c r="I180">
        <f t="shared" si="27"/>
        <v>1.9598286461055516E-2</v>
      </c>
      <c r="J180">
        <f t="shared" si="28"/>
        <v>0.24171219968635602</v>
      </c>
      <c r="M180" s="15">
        <v>20.769999999999701</v>
      </c>
    </row>
    <row r="181" spans="1:13" x14ac:dyDescent="0.3">
      <c r="A181" s="15">
        <v>19.819999999999801</v>
      </c>
      <c r="B181" s="15">
        <f t="shared" si="25"/>
        <v>19.82</v>
      </c>
      <c r="C181">
        <f t="shared" si="33"/>
        <v>0.25137903815995805</v>
      </c>
      <c r="D181" s="14">
        <f t="shared" si="34"/>
        <v>1.9587976999476845E-2</v>
      </c>
      <c r="E181">
        <f t="shared" si="35"/>
        <v>0.24484971249346579</v>
      </c>
      <c r="F181" s="14">
        <f t="shared" si="26"/>
        <v>0.24484971249346579</v>
      </c>
      <c r="H181">
        <f t="shared" si="32"/>
        <v>0.24484971249346579</v>
      </c>
      <c r="I181">
        <f t="shared" si="27"/>
        <v>1.9598286461055516E-2</v>
      </c>
      <c r="J181">
        <f t="shared" si="28"/>
        <v>0.2449785807631992</v>
      </c>
      <c r="M181" s="15">
        <v>20.779999999999699</v>
      </c>
    </row>
    <row r="182" spans="1:13" x14ac:dyDescent="0.3">
      <c r="A182" s="15">
        <v>19.829999999999799</v>
      </c>
      <c r="B182" s="15">
        <f t="shared" si="25"/>
        <v>19.829999999999998</v>
      </c>
      <c r="C182">
        <f t="shared" si="33"/>
        <v>0.25464370099320366</v>
      </c>
      <c r="D182" s="14">
        <f t="shared" si="34"/>
        <v>1.9587976999476845E-2</v>
      </c>
      <c r="E182">
        <f t="shared" si="35"/>
        <v>0.24811437532671135</v>
      </c>
      <c r="F182" s="14">
        <f t="shared" si="26"/>
        <v>0.24811437532671135</v>
      </c>
      <c r="H182">
        <f t="shared" si="32"/>
        <v>0.24811437532671135</v>
      </c>
      <c r="I182">
        <f t="shared" si="27"/>
        <v>1.9598286461055516E-2</v>
      </c>
      <c r="J182">
        <f t="shared" si="28"/>
        <v>0.24824496184004122</v>
      </c>
      <c r="M182" s="15">
        <v>20.789999999999701</v>
      </c>
    </row>
    <row r="183" spans="1:13" x14ac:dyDescent="0.3">
      <c r="A183" s="15">
        <v>19.839999999999801</v>
      </c>
      <c r="B183" s="15">
        <f t="shared" si="25"/>
        <v>19.84</v>
      </c>
      <c r="C183">
        <f t="shared" si="33"/>
        <v>0.25790836382645033</v>
      </c>
      <c r="D183" s="14">
        <f t="shared" si="34"/>
        <v>1.9587976999476845E-2</v>
      </c>
      <c r="E183">
        <f t="shared" si="35"/>
        <v>0.25137903815995805</v>
      </c>
      <c r="F183" s="14">
        <f t="shared" si="26"/>
        <v>0.25137903815995805</v>
      </c>
      <c r="H183">
        <f t="shared" si="32"/>
        <v>0.25137903815995805</v>
      </c>
      <c r="I183">
        <f t="shared" si="27"/>
        <v>1.9598286461055516E-2</v>
      </c>
      <c r="J183">
        <f t="shared" si="28"/>
        <v>0.25151134291688437</v>
      </c>
      <c r="M183" s="15">
        <v>20.799999999999599</v>
      </c>
    </row>
    <row r="184" spans="1:13" x14ac:dyDescent="0.3">
      <c r="A184" s="15">
        <v>19.849999999999799</v>
      </c>
      <c r="B184" s="15">
        <f t="shared" si="25"/>
        <v>19.850000000000001</v>
      </c>
      <c r="C184">
        <f t="shared" si="33"/>
        <v>0.26117302665969711</v>
      </c>
      <c r="D184" s="14">
        <f t="shared" si="34"/>
        <v>1.9587976999476845E-2</v>
      </c>
      <c r="E184">
        <f t="shared" si="35"/>
        <v>0.25464370099320482</v>
      </c>
      <c r="F184" s="14">
        <f t="shared" si="26"/>
        <v>0.25464370099320482</v>
      </c>
      <c r="H184">
        <f t="shared" si="32"/>
        <v>0.25464370099320482</v>
      </c>
      <c r="I184">
        <f t="shared" si="27"/>
        <v>1.9598286461055516E-2</v>
      </c>
      <c r="J184">
        <f t="shared" si="28"/>
        <v>0.25477772399372756</v>
      </c>
      <c r="M184" s="15">
        <v>20.809999999999601</v>
      </c>
    </row>
    <row r="185" spans="1:13" x14ac:dyDescent="0.3">
      <c r="A185" s="15">
        <v>19.8599999999998</v>
      </c>
      <c r="B185" s="15">
        <f t="shared" si="25"/>
        <v>19.86</v>
      </c>
      <c r="C185">
        <f t="shared" si="33"/>
        <v>0.26443768949294261</v>
      </c>
      <c r="D185" s="14">
        <f t="shared" si="34"/>
        <v>1.9587976999476845E-2</v>
      </c>
      <c r="E185">
        <f t="shared" si="35"/>
        <v>0.25790836382645033</v>
      </c>
      <c r="F185" s="14">
        <f t="shared" si="26"/>
        <v>0.25790836382645033</v>
      </c>
      <c r="H185">
        <f t="shared" si="32"/>
        <v>0.25790836382645033</v>
      </c>
      <c r="I185">
        <f t="shared" si="27"/>
        <v>1.9598286461055516E-2</v>
      </c>
      <c r="J185">
        <f t="shared" si="28"/>
        <v>0.25804410507056952</v>
      </c>
      <c r="M185" s="15">
        <v>20.819999999999599</v>
      </c>
    </row>
    <row r="186" spans="1:13" x14ac:dyDescent="0.3">
      <c r="A186" s="15">
        <v>19.869999999999798</v>
      </c>
      <c r="B186" s="15">
        <f t="shared" si="25"/>
        <v>19.87</v>
      </c>
      <c r="C186">
        <f t="shared" si="33"/>
        <v>0.26770235232618939</v>
      </c>
      <c r="D186" s="14">
        <f t="shared" si="34"/>
        <v>1.9587976999476845E-2</v>
      </c>
      <c r="E186">
        <f t="shared" si="35"/>
        <v>0.26117302665969711</v>
      </c>
      <c r="F186" s="14">
        <f t="shared" si="26"/>
        <v>0.26117302665969711</v>
      </c>
      <c r="H186">
        <f t="shared" si="32"/>
        <v>0.26117302665969711</v>
      </c>
      <c r="I186">
        <f t="shared" si="27"/>
        <v>1.9598286461055516E-2</v>
      </c>
      <c r="J186">
        <f t="shared" si="28"/>
        <v>0.26131048614741276</v>
      </c>
      <c r="M186" s="15">
        <v>20.8299999999996</v>
      </c>
    </row>
    <row r="187" spans="1:13" x14ac:dyDescent="0.3">
      <c r="A187" s="15">
        <v>19.8799999999998</v>
      </c>
      <c r="B187" s="15">
        <f t="shared" si="25"/>
        <v>19.88</v>
      </c>
      <c r="C187">
        <f t="shared" si="33"/>
        <v>0.27096701515943489</v>
      </c>
      <c r="D187" s="14">
        <f t="shared" si="34"/>
        <v>1.9587976999476845E-2</v>
      </c>
      <c r="E187">
        <f t="shared" si="35"/>
        <v>0.26443768949294261</v>
      </c>
      <c r="F187" s="14">
        <f t="shared" si="26"/>
        <v>0.26443768949294261</v>
      </c>
      <c r="H187">
        <f t="shared" si="32"/>
        <v>0.26443768949294261</v>
      </c>
      <c r="I187">
        <f t="shared" si="27"/>
        <v>1.9598286461055516E-2</v>
      </c>
      <c r="J187">
        <f t="shared" si="28"/>
        <v>0.26457686722425466</v>
      </c>
      <c r="M187" s="15">
        <v>20.839999999999598</v>
      </c>
    </row>
    <row r="188" spans="1:13" x14ac:dyDescent="0.3">
      <c r="A188" s="15">
        <v>19.889999999999802</v>
      </c>
      <c r="B188" s="15">
        <f t="shared" si="25"/>
        <v>19.89</v>
      </c>
      <c r="C188">
        <f t="shared" si="33"/>
        <v>0.27423167799268161</v>
      </c>
      <c r="D188" s="14">
        <f t="shared" si="34"/>
        <v>1.9587976999476845E-2</v>
      </c>
      <c r="E188">
        <f t="shared" si="35"/>
        <v>0.26770235232618939</v>
      </c>
      <c r="F188" s="14">
        <f t="shared" si="26"/>
        <v>0.26770235232618939</v>
      </c>
      <c r="H188">
        <f t="shared" si="32"/>
        <v>0.26770235232618939</v>
      </c>
      <c r="I188">
        <f t="shared" si="27"/>
        <v>1.9598286461055516E-2</v>
      </c>
      <c r="J188">
        <f t="shared" si="28"/>
        <v>0.2678432483010979</v>
      </c>
      <c r="M188" s="15">
        <v>20.8552688172039</v>
      </c>
    </row>
    <row r="189" spans="1:13" x14ac:dyDescent="0.3">
      <c r="A189" s="15">
        <v>19.8999999999998</v>
      </c>
      <c r="B189" s="15">
        <f t="shared" si="25"/>
        <v>19.899999999999999</v>
      </c>
      <c r="C189">
        <f t="shared" si="33"/>
        <v>0.27749634082592722</v>
      </c>
      <c r="D189" s="14">
        <f t="shared" si="34"/>
        <v>1.9587976999476845E-2</v>
      </c>
      <c r="E189">
        <f t="shared" si="35"/>
        <v>0.27096701515943489</v>
      </c>
      <c r="F189" s="14">
        <f t="shared" si="26"/>
        <v>0.27096701515943489</v>
      </c>
      <c r="H189">
        <f t="shared" si="32"/>
        <v>0.27096701515943489</v>
      </c>
      <c r="I189">
        <f t="shared" si="27"/>
        <v>1.9598286461055516E-2</v>
      </c>
      <c r="J189">
        <f t="shared" si="28"/>
        <v>0.27110962937793986</v>
      </c>
      <c r="M189" s="15">
        <v>20.8653533436832</v>
      </c>
    </row>
    <row r="190" spans="1:13" x14ac:dyDescent="0.3">
      <c r="A190" s="15">
        <v>19.909999999999801</v>
      </c>
      <c r="B190" s="15">
        <f t="shared" si="25"/>
        <v>19.91</v>
      </c>
      <c r="C190">
        <f t="shared" si="33"/>
        <v>0.28076100365917389</v>
      </c>
      <c r="D190" s="14">
        <f t="shared" si="34"/>
        <v>1.9587976999476845E-2</v>
      </c>
      <c r="E190">
        <f t="shared" si="35"/>
        <v>0.27423167799268161</v>
      </c>
      <c r="F190" s="14">
        <f t="shared" si="26"/>
        <v>0.27423167799268161</v>
      </c>
      <c r="H190">
        <f t="shared" si="32"/>
        <v>0.27423167799268161</v>
      </c>
      <c r="I190">
        <f t="shared" si="27"/>
        <v>1.9598286461055516E-2</v>
      </c>
      <c r="J190">
        <f t="shared" si="28"/>
        <v>0.27437601045478305</v>
      </c>
      <c r="M190" s="15">
        <v>20.875437870162401</v>
      </c>
    </row>
    <row r="191" spans="1:13" x14ac:dyDescent="0.3">
      <c r="A191" s="15">
        <v>19.919999999999799</v>
      </c>
      <c r="B191" s="15">
        <f t="shared" si="25"/>
        <v>19.920000000000002</v>
      </c>
      <c r="C191">
        <f t="shared" si="33"/>
        <v>0.28402566649242067</v>
      </c>
      <c r="D191" s="14">
        <f t="shared" si="34"/>
        <v>1.9587976999476845E-2</v>
      </c>
      <c r="E191">
        <f t="shared" si="35"/>
        <v>0.27749634082592833</v>
      </c>
      <c r="F191" s="14">
        <f t="shared" si="26"/>
        <v>0.27749634082592833</v>
      </c>
      <c r="H191">
        <f t="shared" si="32"/>
        <v>0.27749634082592833</v>
      </c>
      <c r="I191">
        <f t="shared" si="27"/>
        <v>1.9598286461055516E-2</v>
      </c>
      <c r="J191">
        <f t="shared" si="28"/>
        <v>0.27764239153162618</v>
      </c>
      <c r="M191" s="15">
        <v>20.885522396641601</v>
      </c>
    </row>
    <row r="192" spans="1:13" x14ac:dyDescent="0.3">
      <c r="A192" s="15">
        <v>19.929999999999801</v>
      </c>
      <c r="B192" s="15">
        <f t="shared" si="25"/>
        <v>19.93</v>
      </c>
      <c r="C192">
        <f t="shared" si="33"/>
        <v>0.28729032932566617</v>
      </c>
      <c r="D192" s="14">
        <f t="shared" si="34"/>
        <v>1.9587976999476845E-2</v>
      </c>
      <c r="E192">
        <f t="shared" si="35"/>
        <v>0.28076100365917389</v>
      </c>
      <c r="F192" s="14">
        <f t="shared" si="26"/>
        <v>0.28076100365917389</v>
      </c>
      <c r="H192">
        <f t="shared" si="32"/>
        <v>0.28076100365917389</v>
      </c>
      <c r="I192">
        <f t="shared" si="27"/>
        <v>1.9598286461055516E-2</v>
      </c>
      <c r="J192">
        <f t="shared" si="28"/>
        <v>0.28090877260846819</v>
      </c>
      <c r="M192" s="15">
        <v>20.895606923120798</v>
      </c>
    </row>
    <row r="193" spans="1:13" x14ac:dyDescent="0.3">
      <c r="A193" s="15">
        <v>19.939999999999799</v>
      </c>
      <c r="B193" s="15">
        <f t="shared" ref="B193:B256" si="36">ROUND(A193,2)</f>
        <v>19.940000000000001</v>
      </c>
      <c r="C193">
        <f t="shared" si="33"/>
        <v>0.29055499215891295</v>
      </c>
      <c r="D193" s="14">
        <f t="shared" si="34"/>
        <v>1.9587976999476845E-2</v>
      </c>
      <c r="E193">
        <f t="shared" si="35"/>
        <v>0.28402566649242067</v>
      </c>
      <c r="F193" s="14">
        <f t="shared" ref="F193:F256" si="37">IF(E193&lt;=$C$111,$C$111,E193)</f>
        <v>0.28402566649242067</v>
      </c>
      <c r="H193">
        <f t="shared" si="32"/>
        <v>0.28402566649242067</v>
      </c>
      <c r="I193">
        <f t="shared" ref="I193:I256" si="38">$B$100/$B$99*D193</f>
        <v>1.9598286461055516E-2</v>
      </c>
      <c r="J193">
        <f t="shared" ref="J193:J256" si="39">$B$100/$B$99*F193</f>
        <v>0.28417515368531143</v>
      </c>
      <c r="M193" s="15">
        <v>20.905691449599999</v>
      </c>
    </row>
    <row r="194" spans="1:13" x14ac:dyDescent="0.3">
      <c r="A194" s="15">
        <v>19.9499999999998</v>
      </c>
      <c r="B194" s="15">
        <f t="shared" si="36"/>
        <v>19.95</v>
      </c>
      <c r="C194">
        <f t="shared" si="33"/>
        <v>0.29381965499215845</v>
      </c>
      <c r="D194" s="14">
        <f t="shared" si="34"/>
        <v>1.9587976999476845E-2</v>
      </c>
      <c r="E194">
        <f t="shared" si="35"/>
        <v>0.28729032932566617</v>
      </c>
      <c r="F194" s="14">
        <f t="shared" si="37"/>
        <v>0.28729032932566617</v>
      </c>
      <c r="H194">
        <f t="shared" si="32"/>
        <v>0.28729032932566617</v>
      </c>
      <c r="I194">
        <f t="shared" si="38"/>
        <v>1.9598286461055516E-2</v>
      </c>
      <c r="J194">
        <f t="shared" si="39"/>
        <v>0.28744153476215339</v>
      </c>
      <c r="M194" s="15">
        <v>20.9157759760792</v>
      </c>
    </row>
    <row r="195" spans="1:13" x14ac:dyDescent="0.3">
      <c r="A195" s="15">
        <v>19.959999999999798</v>
      </c>
      <c r="B195" s="15">
        <f t="shared" si="36"/>
        <v>19.96</v>
      </c>
      <c r="C195">
        <f t="shared" ref="C195:C226" si="40">-0.3287*$B$99*(($B$104-B195)/$B$112)</f>
        <v>0.29708431782540523</v>
      </c>
      <c r="D195" s="14">
        <f t="shared" ref="D195:D226" si="41">IF(C195&gt;=$C$110,$C$110,C195)</f>
        <v>1.9587976999476845E-2</v>
      </c>
      <c r="E195">
        <f t="shared" ref="E195:E226" si="42">0.3287*$B$99*((B195-$B$106)/$B$112)</f>
        <v>0.29055499215891295</v>
      </c>
      <c r="F195" s="14">
        <f t="shared" si="37"/>
        <v>0.29055499215891295</v>
      </c>
      <c r="H195">
        <f t="shared" si="32"/>
        <v>0.29055499215891295</v>
      </c>
      <c r="I195">
        <f t="shared" si="38"/>
        <v>1.9598286461055516E-2</v>
      </c>
      <c r="J195">
        <f t="shared" si="39"/>
        <v>0.29070791583899658</v>
      </c>
      <c r="M195" s="15">
        <v>20.9258605025584</v>
      </c>
    </row>
    <row r="196" spans="1:13" x14ac:dyDescent="0.3">
      <c r="A196" s="15">
        <v>19.9699999999998</v>
      </c>
      <c r="B196" s="15">
        <f t="shared" si="36"/>
        <v>19.97</v>
      </c>
      <c r="C196">
        <f t="shared" si="40"/>
        <v>0.30034898065865079</v>
      </c>
      <c r="D196" s="14">
        <f t="shared" si="41"/>
        <v>1.9587976999476845E-2</v>
      </c>
      <c r="E196">
        <f t="shared" si="42"/>
        <v>0.29381965499215845</v>
      </c>
      <c r="F196" s="14">
        <f t="shared" si="37"/>
        <v>0.29381965499215845</v>
      </c>
      <c r="H196">
        <f t="shared" si="32"/>
        <v>0.29381965499215845</v>
      </c>
      <c r="I196">
        <f t="shared" si="38"/>
        <v>1.9598286461055516E-2</v>
      </c>
      <c r="J196">
        <f t="shared" si="39"/>
        <v>0.29397429691583854</v>
      </c>
      <c r="M196" s="15">
        <v>20.935945029037601</v>
      </c>
    </row>
    <row r="197" spans="1:13" x14ac:dyDescent="0.3">
      <c r="A197" s="15">
        <v>19.979999999999801</v>
      </c>
      <c r="B197" s="15">
        <f t="shared" si="36"/>
        <v>19.98</v>
      </c>
      <c r="C197">
        <f t="shared" si="40"/>
        <v>0.30361364349189746</v>
      </c>
      <c r="D197" s="14">
        <f t="shared" si="41"/>
        <v>1.9587976999476845E-2</v>
      </c>
      <c r="E197">
        <f t="shared" si="42"/>
        <v>0.29708431782540523</v>
      </c>
      <c r="F197" s="14">
        <f t="shared" si="37"/>
        <v>0.29708431782540523</v>
      </c>
      <c r="H197">
        <f t="shared" si="32"/>
        <v>0.29708431782540523</v>
      </c>
      <c r="I197">
        <f t="shared" si="38"/>
        <v>1.9598286461055516E-2</v>
      </c>
      <c r="J197">
        <f t="shared" si="39"/>
        <v>0.29724067799268178</v>
      </c>
      <c r="M197" s="15">
        <v>20.946029555516802</v>
      </c>
    </row>
    <row r="198" spans="1:13" x14ac:dyDescent="0.3">
      <c r="A198" s="15">
        <v>19.989999999999799</v>
      </c>
      <c r="B198" s="15">
        <f t="shared" si="36"/>
        <v>19.989999999999998</v>
      </c>
      <c r="C198">
        <f t="shared" si="40"/>
        <v>0.30687830632514307</v>
      </c>
      <c r="D198" s="14">
        <f t="shared" si="41"/>
        <v>1.9587976999476845E-2</v>
      </c>
      <c r="E198">
        <f t="shared" si="42"/>
        <v>0.30034898065865079</v>
      </c>
      <c r="F198" s="14">
        <f t="shared" si="37"/>
        <v>0.30034898065865079</v>
      </c>
      <c r="H198">
        <f t="shared" si="32"/>
        <v>0.30034898065865079</v>
      </c>
      <c r="I198">
        <f t="shared" si="38"/>
        <v>1.9598286461055516E-2</v>
      </c>
      <c r="J198">
        <f t="shared" si="39"/>
        <v>0.3005070590695238</v>
      </c>
      <c r="M198" s="15">
        <v>20.956114081996098</v>
      </c>
    </row>
    <row r="199" spans="1:13" x14ac:dyDescent="0.3">
      <c r="A199" s="15">
        <v>19.999999999999801</v>
      </c>
      <c r="B199" s="15">
        <f t="shared" si="36"/>
        <v>20</v>
      </c>
      <c r="C199">
        <f t="shared" si="40"/>
        <v>0.31014296915838974</v>
      </c>
      <c r="D199" s="14">
        <f t="shared" si="41"/>
        <v>1.9587976999476845E-2</v>
      </c>
      <c r="E199">
        <f t="shared" si="42"/>
        <v>0.30361364349189746</v>
      </c>
      <c r="F199" s="14">
        <f t="shared" si="37"/>
        <v>0.30361364349189746</v>
      </c>
      <c r="H199">
        <f t="shared" ref="H199:H262" si="43">-0.3287*$B$99*(($B$106-B199)/$B$112)</f>
        <v>0.30361364349189746</v>
      </c>
      <c r="I199">
        <f t="shared" si="38"/>
        <v>1.9598286461055516E-2</v>
      </c>
      <c r="J199">
        <f t="shared" si="39"/>
        <v>0.30377344014636687</v>
      </c>
      <c r="M199" s="15">
        <v>20.966198608475299</v>
      </c>
    </row>
    <row r="200" spans="1:13" x14ac:dyDescent="0.3">
      <c r="A200" s="15">
        <v>20.009999999999799</v>
      </c>
      <c r="B200" s="15">
        <f t="shared" si="36"/>
        <v>20.010000000000002</v>
      </c>
      <c r="C200">
        <f t="shared" si="40"/>
        <v>0.31340763199163651</v>
      </c>
      <c r="D200" s="14">
        <f t="shared" si="41"/>
        <v>1.9587976999476845E-2</v>
      </c>
      <c r="E200">
        <f t="shared" si="42"/>
        <v>0.30687830632514418</v>
      </c>
      <c r="F200" s="14">
        <f t="shared" si="37"/>
        <v>0.30687830632514418</v>
      </c>
      <c r="H200">
        <f t="shared" si="43"/>
        <v>0.30687830632514418</v>
      </c>
      <c r="I200">
        <f t="shared" si="38"/>
        <v>1.9598286461055516E-2</v>
      </c>
      <c r="J200">
        <f t="shared" si="39"/>
        <v>0.30703982122321005</v>
      </c>
      <c r="M200" s="15">
        <v>20.9762831349545</v>
      </c>
    </row>
    <row r="201" spans="1:13" x14ac:dyDescent="0.3">
      <c r="A201" s="15">
        <v>20.019999999999801</v>
      </c>
      <c r="B201" s="15">
        <f t="shared" si="36"/>
        <v>20.02</v>
      </c>
      <c r="C201">
        <f t="shared" si="40"/>
        <v>0.31667229482488202</v>
      </c>
      <c r="D201" s="14">
        <f t="shared" si="41"/>
        <v>1.9587976999476845E-2</v>
      </c>
      <c r="E201">
        <f t="shared" si="42"/>
        <v>0.31014296915838974</v>
      </c>
      <c r="F201" s="14">
        <f t="shared" si="37"/>
        <v>0.31014296915838974</v>
      </c>
      <c r="H201">
        <f t="shared" si="43"/>
        <v>0.31014296915838974</v>
      </c>
      <c r="I201">
        <f t="shared" si="38"/>
        <v>1.9598286461055516E-2</v>
      </c>
      <c r="J201">
        <f t="shared" si="39"/>
        <v>0.31030620230005207</v>
      </c>
      <c r="M201" s="15">
        <v>20.9863676614337</v>
      </c>
    </row>
    <row r="202" spans="1:13" x14ac:dyDescent="0.3">
      <c r="A202" s="15">
        <v>20.029999999999799</v>
      </c>
      <c r="B202" s="15">
        <f t="shared" si="36"/>
        <v>20.03</v>
      </c>
      <c r="C202">
        <f t="shared" si="40"/>
        <v>0.3199369576581288</v>
      </c>
      <c r="D202" s="14">
        <f t="shared" si="41"/>
        <v>1.9587976999476845E-2</v>
      </c>
      <c r="E202">
        <f t="shared" si="42"/>
        <v>0.31340763199163651</v>
      </c>
      <c r="F202" s="14">
        <f t="shared" si="37"/>
        <v>0.31340763199163651</v>
      </c>
      <c r="H202">
        <f t="shared" si="43"/>
        <v>0.31340763199163651</v>
      </c>
      <c r="I202">
        <f t="shared" si="38"/>
        <v>1.9598286461055516E-2</v>
      </c>
      <c r="J202">
        <f t="shared" si="39"/>
        <v>0.31357258337689525</v>
      </c>
      <c r="M202" s="15">
        <v>20.996452187912901</v>
      </c>
    </row>
    <row r="203" spans="1:13" x14ac:dyDescent="0.3">
      <c r="A203" s="15">
        <v>20.0399999999998</v>
      </c>
      <c r="B203" s="15">
        <f t="shared" si="36"/>
        <v>20.04</v>
      </c>
      <c r="C203">
        <f t="shared" si="40"/>
        <v>0.3232016204913743</v>
      </c>
      <c r="D203" s="14">
        <f t="shared" si="41"/>
        <v>1.9587976999476845E-2</v>
      </c>
      <c r="E203">
        <f t="shared" si="42"/>
        <v>0.31667229482488202</v>
      </c>
      <c r="F203" s="14">
        <f t="shared" si="37"/>
        <v>0.31667229482488202</v>
      </c>
      <c r="H203">
        <f t="shared" si="43"/>
        <v>0.31667229482488202</v>
      </c>
      <c r="I203">
        <f t="shared" si="38"/>
        <v>1.9598286461055516E-2</v>
      </c>
      <c r="J203">
        <f t="shared" si="39"/>
        <v>0.31683896445373722</v>
      </c>
      <c r="M203" s="15">
        <v>21.006536714392102</v>
      </c>
    </row>
    <row r="204" spans="1:13" x14ac:dyDescent="0.3">
      <c r="A204" s="15">
        <v>20.049999999999802</v>
      </c>
      <c r="B204" s="15">
        <f t="shared" si="36"/>
        <v>20.05</v>
      </c>
      <c r="C204">
        <f t="shared" si="40"/>
        <v>0.32646628332462108</v>
      </c>
      <c r="D204" s="14">
        <f t="shared" si="41"/>
        <v>1.9587976999476845E-2</v>
      </c>
      <c r="E204">
        <f t="shared" si="42"/>
        <v>0.3199369576581288</v>
      </c>
      <c r="F204" s="14">
        <f t="shared" si="37"/>
        <v>0.3199369576581288</v>
      </c>
      <c r="H204">
        <f t="shared" si="43"/>
        <v>0.3199369576581288</v>
      </c>
      <c r="I204">
        <f t="shared" si="38"/>
        <v>1.9598286461055516E-2</v>
      </c>
      <c r="J204">
        <f t="shared" si="39"/>
        <v>0.32010534553058045</v>
      </c>
      <c r="M204" s="15">
        <v>21.016621240871299</v>
      </c>
    </row>
    <row r="205" spans="1:13" x14ac:dyDescent="0.3">
      <c r="A205" s="15">
        <v>20.0599999999998</v>
      </c>
      <c r="B205" s="15">
        <f t="shared" si="36"/>
        <v>20.059999999999999</v>
      </c>
      <c r="C205">
        <f t="shared" si="40"/>
        <v>0.32973094615786663</v>
      </c>
      <c r="D205" s="14">
        <f t="shared" si="41"/>
        <v>1.9587976999476845E-2</v>
      </c>
      <c r="E205">
        <f t="shared" si="42"/>
        <v>0.3232016204913743</v>
      </c>
      <c r="F205" s="14">
        <f t="shared" si="37"/>
        <v>0.3232016204913743</v>
      </c>
      <c r="H205">
        <f t="shared" si="43"/>
        <v>0.3232016204913743</v>
      </c>
      <c r="I205">
        <f t="shared" si="38"/>
        <v>1.9598286461055516E-2</v>
      </c>
      <c r="J205">
        <f t="shared" si="39"/>
        <v>0.32337172660742242</v>
      </c>
      <c r="M205" s="15">
        <v>21.026705767350499</v>
      </c>
    </row>
    <row r="206" spans="1:13" x14ac:dyDescent="0.3">
      <c r="A206" s="15">
        <v>20.069999999999801</v>
      </c>
      <c r="B206" s="15">
        <f t="shared" si="36"/>
        <v>20.07</v>
      </c>
      <c r="C206">
        <f t="shared" si="40"/>
        <v>0.3329956089911133</v>
      </c>
      <c r="D206" s="14">
        <f t="shared" si="41"/>
        <v>1.9587976999476845E-2</v>
      </c>
      <c r="E206">
        <f t="shared" si="42"/>
        <v>0.32646628332462108</v>
      </c>
      <c r="F206" s="14">
        <f t="shared" si="37"/>
        <v>0.32646628332462108</v>
      </c>
      <c r="H206">
        <f t="shared" si="43"/>
        <v>0.32646628332462108</v>
      </c>
      <c r="I206">
        <f t="shared" si="38"/>
        <v>1.9598286461055516E-2</v>
      </c>
      <c r="J206">
        <f t="shared" si="39"/>
        <v>0.3266381076842656</v>
      </c>
      <c r="M206" s="15">
        <v>21.036790293829799</v>
      </c>
    </row>
    <row r="207" spans="1:13" x14ac:dyDescent="0.3">
      <c r="A207" s="15">
        <v>20.079999999999799</v>
      </c>
      <c r="B207" s="15">
        <f t="shared" si="36"/>
        <v>20.079999999999998</v>
      </c>
      <c r="C207">
        <f t="shared" si="40"/>
        <v>0.33626027182435891</v>
      </c>
      <c r="D207" s="14">
        <f t="shared" si="41"/>
        <v>1.9587976999476845E-2</v>
      </c>
      <c r="E207">
        <f t="shared" si="42"/>
        <v>0.32973094615786663</v>
      </c>
      <c r="F207" s="14">
        <f t="shared" si="37"/>
        <v>0.32973094615786663</v>
      </c>
      <c r="H207">
        <f t="shared" si="43"/>
        <v>0.32973094615786663</v>
      </c>
      <c r="I207">
        <f t="shared" si="38"/>
        <v>1.9598286461055516E-2</v>
      </c>
      <c r="J207">
        <f t="shared" si="39"/>
        <v>0.32990448876110762</v>
      </c>
      <c r="M207" s="15">
        <v>21.046874820309</v>
      </c>
    </row>
    <row r="208" spans="1:13" x14ac:dyDescent="0.3">
      <c r="A208" s="15">
        <v>20.089999999999801</v>
      </c>
      <c r="B208" s="15">
        <f t="shared" si="36"/>
        <v>20.09</v>
      </c>
      <c r="C208">
        <f t="shared" si="40"/>
        <v>0.33952493465760558</v>
      </c>
      <c r="D208" s="14">
        <f t="shared" si="41"/>
        <v>1.9587976999476845E-2</v>
      </c>
      <c r="E208">
        <f t="shared" si="42"/>
        <v>0.3329956089911133</v>
      </c>
      <c r="F208" s="14">
        <f t="shared" si="37"/>
        <v>0.3329956089911133</v>
      </c>
      <c r="H208">
        <f t="shared" si="43"/>
        <v>0.3329956089911133</v>
      </c>
      <c r="I208">
        <f t="shared" si="38"/>
        <v>1.9598286461055516E-2</v>
      </c>
      <c r="J208">
        <f t="shared" si="39"/>
        <v>0.33317086983795074</v>
      </c>
      <c r="M208" s="15">
        <v>21.056959346788201</v>
      </c>
    </row>
    <row r="209" spans="1:13" x14ac:dyDescent="0.3">
      <c r="A209" s="15">
        <v>20.099999999999799</v>
      </c>
      <c r="B209" s="15">
        <f t="shared" si="36"/>
        <v>20.100000000000001</v>
      </c>
      <c r="C209">
        <f t="shared" si="40"/>
        <v>0.34278959749085236</v>
      </c>
      <c r="D209" s="14">
        <f t="shared" si="41"/>
        <v>1.9587976999476845E-2</v>
      </c>
      <c r="E209">
        <f t="shared" si="42"/>
        <v>0.33626027182436002</v>
      </c>
      <c r="F209" s="14">
        <f t="shared" si="37"/>
        <v>0.33626027182436002</v>
      </c>
      <c r="H209">
        <f t="shared" si="43"/>
        <v>0.33626027182436002</v>
      </c>
      <c r="I209">
        <f t="shared" si="38"/>
        <v>1.9598286461055516E-2</v>
      </c>
      <c r="J209">
        <f t="shared" si="39"/>
        <v>0.33643725091479393</v>
      </c>
      <c r="M209" s="15">
        <v>21.067043873267401</v>
      </c>
    </row>
    <row r="210" spans="1:13" x14ac:dyDescent="0.3">
      <c r="A210" s="15">
        <v>20.1099999999998</v>
      </c>
      <c r="B210" s="15">
        <f t="shared" si="36"/>
        <v>20.11</v>
      </c>
      <c r="C210">
        <f t="shared" si="40"/>
        <v>0.34605426032409786</v>
      </c>
      <c r="D210" s="14">
        <f t="shared" si="41"/>
        <v>1.9587976999476845E-2</v>
      </c>
      <c r="E210">
        <f t="shared" si="42"/>
        <v>0.33952493465760558</v>
      </c>
      <c r="F210" s="14">
        <f t="shared" si="37"/>
        <v>0.33952493465760558</v>
      </c>
      <c r="H210">
        <f t="shared" si="43"/>
        <v>0.33952493465760558</v>
      </c>
      <c r="I210">
        <f t="shared" si="38"/>
        <v>1.9598286461055516E-2</v>
      </c>
      <c r="J210">
        <f t="shared" si="39"/>
        <v>0.33970363199163589</v>
      </c>
      <c r="M210" s="15">
        <v>21.077128399746599</v>
      </c>
    </row>
    <row r="211" spans="1:13" x14ac:dyDescent="0.3">
      <c r="A211" s="15">
        <v>20.119999999999798</v>
      </c>
      <c r="B211" s="15">
        <f t="shared" si="36"/>
        <v>20.12</v>
      </c>
      <c r="C211">
        <f t="shared" si="40"/>
        <v>0.34931892315734464</v>
      </c>
      <c r="D211" s="14">
        <f t="shared" si="41"/>
        <v>1.9587976999476845E-2</v>
      </c>
      <c r="E211">
        <f t="shared" si="42"/>
        <v>0.34278959749085236</v>
      </c>
      <c r="F211" s="14">
        <f t="shared" si="37"/>
        <v>0.34278959749085236</v>
      </c>
      <c r="H211">
        <f t="shared" si="43"/>
        <v>0.34278959749085236</v>
      </c>
      <c r="I211">
        <f t="shared" si="38"/>
        <v>1.9598286461055516E-2</v>
      </c>
      <c r="J211">
        <f t="shared" si="39"/>
        <v>0.34297001306847913</v>
      </c>
      <c r="M211" s="15">
        <v>21.087212926225799</v>
      </c>
    </row>
    <row r="212" spans="1:13" x14ac:dyDescent="0.3">
      <c r="A212" s="15">
        <v>20.1299999999998</v>
      </c>
      <c r="B212" s="15">
        <f t="shared" si="36"/>
        <v>20.13</v>
      </c>
      <c r="C212">
        <f t="shared" si="40"/>
        <v>0.35258358599059014</v>
      </c>
      <c r="D212" s="14">
        <f t="shared" si="41"/>
        <v>1.9587976999476845E-2</v>
      </c>
      <c r="E212">
        <f t="shared" si="42"/>
        <v>0.34605426032409786</v>
      </c>
      <c r="F212" s="14">
        <f t="shared" si="37"/>
        <v>0.34605426032409786</v>
      </c>
      <c r="H212">
        <f t="shared" si="43"/>
        <v>0.34605426032409786</v>
      </c>
      <c r="I212">
        <f t="shared" si="38"/>
        <v>1.9598286461055516E-2</v>
      </c>
      <c r="J212">
        <f t="shared" si="39"/>
        <v>0.34623639414532109</v>
      </c>
      <c r="M212" s="15">
        <v>21.097297452705</v>
      </c>
    </row>
    <row r="213" spans="1:13" x14ac:dyDescent="0.3">
      <c r="A213" s="15">
        <v>20.139999999999802</v>
      </c>
      <c r="B213" s="15">
        <f t="shared" si="36"/>
        <v>20.14</v>
      </c>
      <c r="C213">
        <f t="shared" si="40"/>
        <v>0.35584824882383692</v>
      </c>
      <c r="D213" s="14">
        <f t="shared" si="41"/>
        <v>1.9587976999476845E-2</v>
      </c>
      <c r="E213">
        <f t="shared" si="42"/>
        <v>0.34931892315734464</v>
      </c>
      <c r="F213" s="14">
        <f t="shared" si="37"/>
        <v>0.34931892315734464</v>
      </c>
      <c r="H213">
        <f t="shared" si="43"/>
        <v>0.34931892315734464</v>
      </c>
      <c r="I213">
        <f t="shared" si="38"/>
        <v>1.9598286461055516E-2</v>
      </c>
      <c r="J213">
        <f t="shared" si="39"/>
        <v>0.34950277522216433</v>
      </c>
      <c r="M213" s="15">
        <v>21.107381979184201</v>
      </c>
    </row>
    <row r="214" spans="1:13" x14ac:dyDescent="0.3">
      <c r="A214" s="15">
        <v>20.1499999999998</v>
      </c>
      <c r="B214" s="15">
        <f t="shared" si="36"/>
        <v>20.149999999999999</v>
      </c>
      <c r="C214">
        <f t="shared" si="40"/>
        <v>0.35911291165708248</v>
      </c>
      <c r="D214" s="14">
        <f t="shared" si="41"/>
        <v>1.9587976999476845E-2</v>
      </c>
      <c r="E214">
        <f t="shared" si="42"/>
        <v>0.35258358599059014</v>
      </c>
      <c r="F214" s="14">
        <f t="shared" si="37"/>
        <v>0.35258358599059014</v>
      </c>
      <c r="H214">
        <f t="shared" si="43"/>
        <v>0.35258358599059014</v>
      </c>
      <c r="I214">
        <f t="shared" si="38"/>
        <v>1.9598286461055516E-2</v>
      </c>
      <c r="J214">
        <f t="shared" si="39"/>
        <v>0.35276915629900624</v>
      </c>
      <c r="M214" s="15">
        <v>21.117466505663401</v>
      </c>
    </row>
    <row r="215" spans="1:13" x14ac:dyDescent="0.3">
      <c r="A215" s="15">
        <v>20.159999999999801</v>
      </c>
      <c r="B215" s="15">
        <f t="shared" si="36"/>
        <v>20.16</v>
      </c>
      <c r="C215">
        <f t="shared" si="40"/>
        <v>0.36237757449032915</v>
      </c>
      <c r="D215" s="14">
        <f t="shared" si="41"/>
        <v>1.9587976999476845E-2</v>
      </c>
      <c r="E215">
        <f t="shared" si="42"/>
        <v>0.35584824882383692</v>
      </c>
      <c r="F215" s="14">
        <f t="shared" si="37"/>
        <v>0.35584824882383692</v>
      </c>
      <c r="H215">
        <f t="shared" si="43"/>
        <v>0.35584824882383692</v>
      </c>
      <c r="I215">
        <f t="shared" si="38"/>
        <v>1.9598286461055516E-2</v>
      </c>
      <c r="J215">
        <f t="shared" si="39"/>
        <v>0.35603553737584948</v>
      </c>
      <c r="M215" s="15">
        <v>21.127551032142701</v>
      </c>
    </row>
    <row r="216" spans="1:13" x14ac:dyDescent="0.3">
      <c r="A216" s="15">
        <v>20.169999999999799</v>
      </c>
      <c r="B216" s="15">
        <f t="shared" si="36"/>
        <v>20.170000000000002</v>
      </c>
      <c r="C216">
        <f t="shared" si="40"/>
        <v>0.36564223732357592</v>
      </c>
      <c r="D216" s="14">
        <f t="shared" si="41"/>
        <v>1.9587976999476845E-2</v>
      </c>
      <c r="E216">
        <f t="shared" si="42"/>
        <v>0.35911291165708359</v>
      </c>
      <c r="F216" s="14">
        <f t="shared" si="37"/>
        <v>0.35911291165708359</v>
      </c>
      <c r="H216">
        <f t="shared" si="43"/>
        <v>0.35911291165708359</v>
      </c>
      <c r="I216">
        <f t="shared" si="38"/>
        <v>1.9598286461055516E-2</v>
      </c>
      <c r="J216">
        <f t="shared" si="39"/>
        <v>0.3593019184526926</v>
      </c>
      <c r="M216" s="15">
        <v>21.137635558621898</v>
      </c>
    </row>
    <row r="217" spans="1:13" x14ac:dyDescent="0.3">
      <c r="A217" s="15">
        <v>20.179999999999801</v>
      </c>
      <c r="B217" s="15">
        <f t="shared" si="36"/>
        <v>20.18</v>
      </c>
      <c r="C217">
        <f t="shared" si="40"/>
        <v>0.36890690015682143</v>
      </c>
      <c r="D217" s="14">
        <f t="shared" si="41"/>
        <v>1.9587976999476845E-2</v>
      </c>
      <c r="E217">
        <f t="shared" si="42"/>
        <v>0.36237757449032915</v>
      </c>
      <c r="F217" s="14">
        <f t="shared" si="37"/>
        <v>0.36237757449032915</v>
      </c>
      <c r="H217">
        <f t="shared" si="43"/>
        <v>0.36237757449032915</v>
      </c>
      <c r="I217">
        <f t="shared" si="38"/>
        <v>1.9598286461055516E-2</v>
      </c>
      <c r="J217">
        <f t="shared" si="39"/>
        <v>0.36256829952953457</v>
      </c>
      <c r="M217" s="15">
        <v>21.147720085101099</v>
      </c>
    </row>
    <row r="218" spans="1:13" x14ac:dyDescent="0.3">
      <c r="A218" s="15">
        <v>20.189999999999799</v>
      </c>
      <c r="B218" s="15">
        <f t="shared" si="36"/>
        <v>20.190000000000001</v>
      </c>
      <c r="C218">
        <f t="shared" si="40"/>
        <v>0.37217156299006821</v>
      </c>
      <c r="D218" s="14">
        <f t="shared" si="41"/>
        <v>1.9587976999476845E-2</v>
      </c>
      <c r="E218">
        <f t="shared" si="42"/>
        <v>0.36564223732357592</v>
      </c>
      <c r="F218" s="14">
        <f t="shared" si="37"/>
        <v>0.36564223732357592</v>
      </c>
      <c r="H218">
        <f t="shared" si="43"/>
        <v>0.36564223732357592</v>
      </c>
      <c r="I218">
        <f t="shared" si="38"/>
        <v>1.9598286461055516E-2</v>
      </c>
      <c r="J218">
        <f t="shared" si="39"/>
        <v>0.3658346806063778</v>
      </c>
      <c r="M218" s="15">
        <v>21.1578046115803</v>
      </c>
    </row>
    <row r="219" spans="1:13" x14ac:dyDescent="0.3">
      <c r="A219" s="15">
        <v>20.1999999999998</v>
      </c>
      <c r="B219" s="15">
        <f t="shared" si="36"/>
        <v>20.2</v>
      </c>
      <c r="C219">
        <f t="shared" si="40"/>
        <v>0.37543622582331371</v>
      </c>
      <c r="D219" s="14">
        <f t="shared" si="41"/>
        <v>1.9587976999476845E-2</v>
      </c>
      <c r="E219">
        <f t="shared" si="42"/>
        <v>0.36890690015682143</v>
      </c>
      <c r="F219" s="14">
        <f t="shared" si="37"/>
        <v>0.36890690015682143</v>
      </c>
      <c r="H219">
        <f t="shared" si="43"/>
        <v>0.36890690015682143</v>
      </c>
      <c r="I219">
        <f t="shared" si="38"/>
        <v>1.9598286461055516E-2</v>
      </c>
      <c r="J219">
        <f t="shared" si="39"/>
        <v>0.36910106168321977</v>
      </c>
      <c r="M219" s="15">
        <v>21.1678891380595</v>
      </c>
    </row>
    <row r="220" spans="1:13" x14ac:dyDescent="0.3">
      <c r="A220" s="15">
        <v>20.209999999999798</v>
      </c>
      <c r="B220" s="15">
        <f t="shared" si="36"/>
        <v>20.21</v>
      </c>
      <c r="C220">
        <f t="shared" si="40"/>
        <v>0.37870088865656049</v>
      </c>
      <c r="D220" s="14">
        <f t="shared" si="41"/>
        <v>1.9587976999476845E-2</v>
      </c>
      <c r="E220">
        <f t="shared" si="42"/>
        <v>0.37217156299006821</v>
      </c>
      <c r="F220" s="14">
        <f t="shared" si="37"/>
        <v>0.37217156299006821</v>
      </c>
      <c r="H220">
        <f t="shared" si="43"/>
        <v>0.37217156299006821</v>
      </c>
      <c r="I220">
        <f t="shared" si="38"/>
        <v>1.9598286461055516E-2</v>
      </c>
      <c r="J220">
        <f t="shared" si="39"/>
        <v>0.37236744276006301</v>
      </c>
      <c r="M220" s="15">
        <v>21.177973664538701</v>
      </c>
    </row>
    <row r="221" spans="1:13" x14ac:dyDescent="0.3">
      <c r="A221" s="15">
        <v>20.2199999999998</v>
      </c>
      <c r="B221" s="15">
        <f t="shared" si="36"/>
        <v>20.22</v>
      </c>
      <c r="C221">
        <f t="shared" si="40"/>
        <v>0.38196555148980599</v>
      </c>
      <c r="D221" s="14">
        <f t="shared" si="41"/>
        <v>1.9587976999476845E-2</v>
      </c>
      <c r="E221">
        <f t="shared" si="42"/>
        <v>0.37543622582331371</v>
      </c>
      <c r="F221" s="14">
        <f t="shared" si="37"/>
        <v>0.37543622582331371</v>
      </c>
      <c r="H221">
        <f t="shared" si="43"/>
        <v>0.37543622582331371</v>
      </c>
      <c r="I221">
        <f t="shared" si="38"/>
        <v>1.9598286461055516E-2</v>
      </c>
      <c r="J221">
        <f t="shared" si="39"/>
        <v>0.37563382383690491</v>
      </c>
      <c r="M221" s="15">
        <v>21.188058191017902</v>
      </c>
    </row>
    <row r="222" spans="1:13" x14ac:dyDescent="0.3">
      <c r="A222" s="15">
        <v>20.229999999999801</v>
      </c>
      <c r="B222" s="15">
        <f t="shared" si="36"/>
        <v>20.23</v>
      </c>
      <c r="C222">
        <f t="shared" si="40"/>
        <v>0.38523021432305277</v>
      </c>
      <c r="D222" s="14">
        <f t="shared" si="41"/>
        <v>1.9587976999476845E-2</v>
      </c>
      <c r="E222">
        <f t="shared" si="42"/>
        <v>0.37870088865656049</v>
      </c>
      <c r="F222" s="14">
        <f t="shared" si="37"/>
        <v>0.37870088865656049</v>
      </c>
      <c r="H222">
        <f t="shared" si="43"/>
        <v>0.37870088865656049</v>
      </c>
      <c r="I222">
        <f t="shared" si="38"/>
        <v>1.9598286461055516E-2</v>
      </c>
      <c r="J222">
        <f t="shared" si="39"/>
        <v>0.37890020491374815</v>
      </c>
      <c r="M222" s="15">
        <v>21.198142717497099</v>
      </c>
    </row>
    <row r="223" spans="1:13" x14ac:dyDescent="0.3">
      <c r="A223" s="15">
        <v>20.239999999999799</v>
      </c>
      <c r="B223" s="15">
        <f t="shared" si="36"/>
        <v>20.239999999999998</v>
      </c>
      <c r="C223">
        <f t="shared" si="40"/>
        <v>0.38849487715629832</v>
      </c>
      <c r="D223" s="14">
        <f t="shared" si="41"/>
        <v>1.9587976999476845E-2</v>
      </c>
      <c r="E223">
        <f t="shared" si="42"/>
        <v>0.38196555148980599</v>
      </c>
      <c r="F223" s="14">
        <f t="shared" si="37"/>
        <v>0.38196555148980599</v>
      </c>
      <c r="H223">
        <f t="shared" si="43"/>
        <v>0.38196555148980599</v>
      </c>
      <c r="I223">
        <f t="shared" si="38"/>
        <v>1.9598286461055516E-2</v>
      </c>
      <c r="J223">
        <f t="shared" si="39"/>
        <v>0.38216658599059011</v>
      </c>
      <c r="M223" s="15">
        <v>21.2082272439763</v>
      </c>
    </row>
    <row r="224" spans="1:13" x14ac:dyDescent="0.3">
      <c r="A224" s="15">
        <v>20.249999999999801</v>
      </c>
      <c r="B224" s="15">
        <f t="shared" si="36"/>
        <v>20.25</v>
      </c>
      <c r="C224">
        <f t="shared" si="40"/>
        <v>0.39175953998954505</v>
      </c>
      <c r="D224" s="14">
        <f t="shared" si="41"/>
        <v>1.9587976999476845E-2</v>
      </c>
      <c r="E224">
        <f t="shared" si="42"/>
        <v>0.38523021432305277</v>
      </c>
      <c r="F224" s="14">
        <f t="shared" si="37"/>
        <v>0.38523021432305277</v>
      </c>
      <c r="H224">
        <f t="shared" si="43"/>
        <v>0.38523021432305277</v>
      </c>
      <c r="I224">
        <f t="shared" si="38"/>
        <v>1.9598286461055516E-2</v>
      </c>
      <c r="J224">
        <f t="shared" si="39"/>
        <v>0.38543296706743335</v>
      </c>
      <c r="M224" s="15">
        <v>21.2183117704556</v>
      </c>
    </row>
    <row r="225" spans="1:13" x14ac:dyDescent="0.3">
      <c r="A225" s="15">
        <v>20.259999999999799</v>
      </c>
      <c r="B225" s="15">
        <f t="shared" si="36"/>
        <v>20.260000000000002</v>
      </c>
      <c r="C225">
        <f t="shared" si="40"/>
        <v>0.39502420282279177</v>
      </c>
      <c r="D225" s="14">
        <f t="shared" si="41"/>
        <v>1.9587976999476845E-2</v>
      </c>
      <c r="E225">
        <f t="shared" si="42"/>
        <v>0.38849487715629943</v>
      </c>
      <c r="F225" s="14">
        <f t="shared" si="37"/>
        <v>0.38849487715629943</v>
      </c>
      <c r="H225">
        <f t="shared" si="43"/>
        <v>0.38849487715629943</v>
      </c>
      <c r="I225">
        <f t="shared" si="38"/>
        <v>1.9598286461055516E-2</v>
      </c>
      <c r="J225">
        <f t="shared" si="39"/>
        <v>0.38869934814427642</v>
      </c>
      <c r="M225" s="15">
        <v>21.2283962969348</v>
      </c>
    </row>
    <row r="226" spans="1:13" x14ac:dyDescent="0.3">
      <c r="A226" s="15">
        <v>20.269999999999801</v>
      </c>
      <c r="B226" s="15">
        <f t="shared" si="36"/>
        <v>20.27</v>
      </c>
      <c r="C226">
        <f t="shared" si="40"/>
        <v>0.39828886565603727</v>
      </c>
      <c r="D226" s="14">
        <f t="shared" si="41"/>
        <v>1.9587976999476845E-2</v>
      </c>
      <c r="E226">
        <f t="shared" si="42"/>
        <v>0.39175953998954505</v>
      </c>
      <c r="F226" s="14">
        <f t="shared" si="37"/>
        <v>0.39175953998954505</v>
      </c>
      <c r="H226">
        <f t="shared" si="43"/>
        <v>0.39175953998954505</v>
      </c>
      <c r="I226">
        <f t="shared" si="38"/>
        <v>1.9598286461055516E-2</v>
      </c>
      <c r="J226">
        <f t="shared" si="39"/>
        <v>0.3919657292211185</v>
      </c>
      <c r="M226" s="15">
        <v>21.238480823414001</v>
      </c>
    </row>
    <row r="227" spans="1:13" x14ac:dyDescent="0.3">
      <c r="A227" s="15">
        <v>20.279999999999799</v>
      </c>
      <c r="B227" s="15">
        <f t="shared" si="36"/>
        <v>20.28</v>
      </c>
      <c r="C227">
        <f t="shared" ref="C227:C258" si="44">-0.3287*$B$99*(($B$104-B227)/$B$112)</f>
        <v>0.40155352848928405</v>
      </c>
      <c r="D227" s="14">
        <f t="shared" ref="D227:D258" si="45">IF(C227&gt;=$C$110,$C$110,C227)</f>
        <v>1.9587976999476845E-2</v>
      </c>
      <c r="E227">
        <f t="shared" ref="E227:E258" si="46">0.3287*$B$99*((B227-$B$106)/$B$112)</f>
        <v>0.39502420282279177</v>
      </c>
      <c r="F227" s="14">
        <f t="shared" si="37"/>
        <v>0.39502420282279177</v>
      </c>
      <c r="H227">
        <f t="shared" si="43"/>
        <v>0.39502420282279177</v>
      </c>
      <c r="I227">
        <f t="shared" si="38"/>
        <v>1.9598286461055516E-2</v>
      </c>
      <c r="J227">
        <f t="shared" si="39"/>
        <v>0.39523211029796168</v>
      </c>
      <c r="M227" s="15">
        <v>21.248565349893202</v>
      </c>
    </row>
    <row r="228" spans="1:13" x14ac:dyDescent="0.3">
      <c r="A228" s="15">
        <v>20.2899999999998</v>
      </c>
      <c r="B228" s="15">
        <f t="shared" si="36"/>
        <v>20.29</v>
      </c>
      <c r="C228">
        <f t="shared" si="44"/>
        <v>0.40481819132252955</v>
      </c>
      <c r="D228" s="14">
        <f t="shared" si="45"/>
        <v>1.9587976999476845E-2</v>
      </c>
      <c r="E228">
        <f t="shared" si="46"/>
        <v>0.39828886565603727</v>
      </c>
      <c r="F228" s="14">
        <f t="shared" si="37"/>
        <v>0.39828886565603727</v>
      </c>
      <c r="H228">
        <f t="shared" si="43"/>
        <v>0.39828886565603727</v>
      </c>
      <c r="I228">
        <f t="shared" si="38"/>
        <v>1.9598286461055516E-2</v>
      </c>
      <c r="J228">
        <f t="shared" si="39"/>
        <v>0.39849849137480364</v>
      </c>
      <c r="M228" s="15">
        <v>21.258649876372399</v>
      </c>
    </row>
    <row r="229" spans="1:13" x14ac:dyDescent="0.3">
      <c r="A229" s="15">
        <v>20.299999999999699</v>
      </c>
      <c r="B229" s="15">
        <f t="shared" si="36"/>
        <v>20.3</v>
      </c>
      <c r="C229">
        <f t="shared" si="44"/>
        <v>0.40808285415577633</v>
      </c>
      <c r="D229" s="14">
        <f t="shared" si="45"/>
        <v>1.9587976999476845E-2</v>
      </c>
      <c r="E229">
        <f t="shared" si="46"/>
        <v>0.40155352848928405</v>
      </c>
      <c r="F229" s="14">
        <f t="shared" si="37"/>
        <v>0.40155352848928405</v>
      </c>
      <c r="H229">
        <f t="shared" si="43"/>
        <v>0.40155352848928405</v>
      </c>
      <c r="I229">
        <f t="shared" si="38"/>
        <v>1.9598286461055516E-2</v>
      </c>
      <c r="J229">
        <f t="shared" si="39"/>
        <v>0.40176487245164683</v>
      </c>
      <c r="M229" s="15">
        <v>21.268734402851599</v>
      </c>
    </row>
    <row r="230" spans="1:13" x14ac:dyDescent="0.3">
      <c r="A230" s="15">
        <v>20.3099999999997</v>
      </c>
      <c r="B230" s="15">
        <f t="shared" si="36"/>
        <v>20.309999999999999</v>
      </c>
      <c r="C230">
        <f t="shared" si="44"/>
        <v>0.41134751698902183</v>
      </c>
      <c r="D230" s="14">
        <f t="shared" si="45"/>
        <v>1.9587976999476845E-2</v>
      </c>
      <c r="E230">
        <f t="shared" si="46"/>
        <v>0.40481819132252955</v>
      </c>
      <c r="F230" s="14">
        <f t="shared" si="37"/>
        <v>0.40481819132252955</v>
      </c>
      <c r="H230">
        <f t="shared" si="43"/>
        <v>0.40481819132252955</v>
      </c>
      <c r="I230">
        <f t="shared" si="38"/>
        <v>1.9598286461055516E-2</v>
      </c>
      <c r="J230">
        <f t="shared" si="39"/>
        <v>0.40503125352848879</v>
      </c>
      <c r="M230" s="15">
        <v>21.2788189293308</v>
      </c>
    </row>
    <row r="231" spans="1:13" x14ac:dyDescent="0.3">
      <c r="A231" s="15">
        <v>20.319999999999698</v>
      </c>
      <c r="B231" s="15">
        <f t="shared" si="36"/>
        <v>20.32</v>
      </c>
      <c r="C231">
        <f t="shared" si="44"/>
        <v>0.41461217982226861</v>
      </c>
      <c r="D231" s="14">
        <f t="shared" si="45"/>
        <v>1.9587976999476845E-2</v>
      </c>
      <c r="E231">
        <f t="shared" si="46"/>
        <v>0.40808285415577633</v>
      </c>
      <c r="F231" s="14">
        <f t="shared" si="37"/>
        <v>0.40808285415577633</v>
      </c>
      <c r="H231">
        <f t="shared" si="43"/>
        <v>0.40808285415577633</v>
      </c>
      <c r="I231">
        <f t="shared" si="38"/>
        <v>1.9598286461055516E-2</v>
      </c>
      <c r="J231">
        <f t="shared" si="39"/>
        <v>0.40829763460533203</v>
      </c>
      <c r="M231" s="15">
        <v>21.288903455810001</v>
      </c>
    </row>
    <row r="232" spans="1:13" x14ac:dyDescent="0.3">
      <c r="A232" s="15">
        <v>20.3299999999997</v>
      </c>
      <c r="B232" s="15">
        <f t="shared" si="36"/>
        <v>20.329999999999998</v>
      </c>
      <c r="C232">
        <f t="shared" si="44"/>
        <v>0.41787684265551411</v>
      </c>
      <c r="D232" s="14">
        <f t="shared" si="45"/>
        <v>1.9587976999476845E-2</v>
      </c>
      <c r="E232">
        <f t="shared" si="46"/>
        <v>0.41134751698902183</v>
      </c>
      <c r="F232" s="14">
        <f t="shared" si="37"/>
        <v>0.41134751698902183</v>
      </c>
      <c r="H232">
        <f t="shared" si="43"/>
        <v>0.41134751698902183</v>
      </c>
      <c r="I232">
        <f t="shared" si="38"/>
        <v>1.9598286461055516E-2</v>
      </c>
      <c r="J232">
        <f t="shared" si="39"/>
        <v>0.41156401568217393</v>
      </c>
      <c r="M232" s="15">
        <v>21.298987982289201</v>
      </c>
    </row>
    <row r="233" spans="1:13" x14ac:dyDescent="0.3">
      <c r="A233" s="15">
        <v>20.339999999999701</v>
      </c>
      <c r="B233" s="15">
        <f t="shared" si="36"/>
        <v>20.34</v>
      </c>
      <c r="C233">
        <f t="shared" si="44"/>
        <v>0.42114150548876089</v>
      </c>
      <c r="D233" s="14">
        <f t="shared" si="45"/>
        <v>1.9587976999476845E-2</v>
      </c>
      <c r="E233">
        <f t="shared" si="46"/>
        <v>0.41461217982226861</v>
      </c>
      <c r="F233" s="14">
        <f t="shared" si="37"/>
        <v>0.41461217982226861</v>
      </c>
      <c r="H233">
        <f t="shared" si="43"/>
        <v>0.41461217982226861</v>
      </c>
      <c r="I233">
        <f t="shared" si="38"/>
        <v>1.9598286461055516E-2</v>
      </c>
      <c r="J233">
        <f t="shared" si="39"/>
        <v>0.41483039675901717</v>
      </c>
      <c r="M233" s="15">
        <v>21.309072508768502</v>
      </c>
    </row>
    <row r="234" spans="1:13" x14ac:dyDescent="0.3">
      <c r="A234" s="15">
        <v>20.349999999999699</v>
      </c>
      <c r="B234" s="15">
        <f t="shared" si="36"/>
        <v>20.350000000000001</v>
      </c>
      <c r="C234">
        <f t="shared" si="44"/>
        <v>0.42440616832200762</v>
      </c>
      <c r="D234" s="14">
        <f t="shared" si="45"/>
        <v>1.9587976999476845E-2</v>
      </c>
      <c r="E234">
        <f t="shared" si="46"/>
        <v>0.41787684265551533</v>
      </c>
      <c r="F234" s="14">
        <f t="shared" si="37"/>
        <v>0.41787684265551533</v>
      </c>
      <c r="H234">
        <f t="shared" si="43"/>
        <v>0.41787684265551533</v>
      </c>
      <c r="I234">
        <f t="shared" si="38"/>
        <v>1.9598286461055516E-2</v>
      </c>
      <c r="J234">
        <f t="shared" si="39"/>
        <v>0.41809677783586036</v>
      </c>
      <c r="M234" s="15">
        <v>21.319157035247699</v>
      </c>
    </row>
    <row r="235" spans="1:13" x14ac:dyDescent="0.3">
      <c r="A235" s="15">
        <v>20.359999999999701</v>
      </c>
      <c r="B235" s="15">
        <f t="shared" si="36"/>
        <v>20.36</v>
      </c>
      <c r="C235">
        <f t="shared" si="44"/>
        <v>0.42767083115525312</v>
      </c>
      <c r="D235" s="14">
        <f t="shared" si="45"/>
        <v>1.9587976999476845E-2</v>
      </c>
      <c r="E235">
        <f t="shared" si="46"/>
        <v>0.42114150548876089</v>
      </c>
      <c r="F235" s="14">
        <f t="shared" si="37"/>
        <v>0.42114150548876089</v>
      </c>
      <c r="H235">
        <f t="shared" si="43"/>
        <v>0.42114150548876089</v>
      </c>
      <c r="I235">
        <f t="shared" si="38"/>
        <v>1.9598286461055516E-2</v>
      </c>
      <c r="J235">
        <f t="shared" si="39"/>
        <v>0.42136315891270237</v>
      </c>
      <c r="M235" s="15">
        <v>21.329241561726899</v>
      </c>
    </row>
    <row r="236" spans="1:13" x14ac:dyDescent="0.3">
      <c r="A236" s="15">
        <v>20.369999999999699</v>
      </c>
      <c r="B236" s="15">
        <f t="shared" si="36"/>
        <v>20.37</v>
      </c>
      <c r="C236">
        <f t="shared" si="44"/>
        <v>0.4309354939884999</v>
      </c>
      <c r="D236" s="14">
        <f t="shared" si="45"/>
        <v>1.9587976999476845E-2</v>
      </c>
      <c r="E236">
        <f t="shared" si="46"/>
        <v>0.42440616832200762</v>
      </c>
      <c r="F236" s="14">
        <f t="shared" si="37"/>
        <v>0.42440616832200762</v>
      </c>
      <c r="H236">
        <f t="shared" si="43"/>
        <v>0.42440616832200762</v>
      </c>
      <c r="I236">
        <f t="shared" si="38"/>
        <v>1.9598286461055516E-2</v>
      </c>
      <c r="J236">
        <f t="shared" si="39"/>
        <v>0.4246295399895455</v>
      </c>
      <c r="M236" s="15">
        <v>21.3393260882061</v>
      </c>
    </row>
    <row r="237" spans="1:13" x14ac:dyDescent="0.3">
      <c r="A237" s="15">
        <v>20.379999999999701</v>
      </c>
      <c r="B237" s="15">
        <f t="shared" si="36"/>
        <v>20.38</v>
      </c>
      <c r="C237">
        <f t="shared" si="44"/>
        <v>0.4342001568217454</v>
      </c>
      <c r="D237" s="14">
        <f t="shared" si="45"/>
        <v>1.9587976999476845E-2</v>
      </c>
      <c r="E237">
        <f t="shared" si="46"/>
        <v>0.42767083115525312</v>
      </c>
      <c r="F237" s="14">
        <f t="shared" si="37"/>
        <v>0.42767083115525312</v>
      </c>
      <c r="H237">
        <f t="shared" si="43"/>
        <v>0.42767083115525312</v>
      </c>
      <c r="I237">
        <f t="shared" si="38"/>
        <v>1.9598286461055516E-2</v>
      </c>
      <c r="J237">
        <f t="shared" si="39"/>
        <v>0.42789592106638746</v>
      </c>
      <c r="M237" s="15">
        <v>21.349410614685301</v>
      </c>
    </row>
    <row r="238" spans="1:13" x14ac:dyDescent="0.3">
      <c r="A238" s="15">
        <v>20.389999999999699</v>
      </c>
      <c r="B238" s="15">
        <f t="shared" si="36"/>
        <v>20.39</v>
      </c>
      <c r="C238">
        <f t="shared" si="44"/>
        <v>0.43746481965499218</v>
      </c>
      <c r="D238" s="14">
        <f t="shared" si="45"/>
        <v>1.9587976999476845E-2</v>
      </c>
      <c r="E238">
        <f t="shared" si="46"/>
        <v>0.4309354939884999</v>
      </c>
      <c r="F238" s="14">
        <f t="shared" si="37"/>
        <v>0.4309354939884999</v>
      </c>
      <c r="H238">
        <f t="shared" si="43"/>
        <v>0.4309354939884999</v>
      </c>
      <c r="I238">
        <f t="shared" si="38"/>
        <v>1.9598286461055516E-2</v>
      </c>
      <c r="J238">
        <f t="shared" si="39"/>
        <v>0.4311623021432307</v>
      </c>
      <c r="M238" s="15">
        <v>21.359495141164501</v>
      </c>
    </row>
    <row r="239" spans="1:13" x14ac:dyDescent="0.3">
      <c r="A239" s="15">
        <v>20.3999999999997</v>
      </c>
      <c r="B239" s="15">
        <f t="shared" si="36"/>
        <v>20.399999999999999</v>
      </c>
      <c r="C239">
        <f t="shared" si="44"/>
        <v>0.44072948248823768</v>
      </c>
      <c r="D239" s="14">
        <f t="shared" si="45"/>
        <v>1.9587976999476845E-2</v>
      </c>
      <c r="E239">
        <f t="shared" si="46"/>
        <v>0.4342001568217454</v>
      </c>
      <c r="F239" s="14">
        <f t="shared" si="37"/>
        <v>0.4342001568217454</v>
      </c>
      <c r="H239">
        <f t="shared" si="43"/>
        <v>0.4342001568217454</v>
      </c>
      <c r="I239">
        <f t="shared" si="38"/>
        <v>1.9598286461055516E-2</v>
      </c>
      <c r="J239">
        <f t="shared" si="39"/>
        <v>0.43442868322007266</v>
      </c>
      <c r="M239" s="15">
        <v>21.369579667643698</v>
      </c>
    </row>
    <row r="240" spans="1:13" x14ac:dyDescent="0.3">
      <c r="A240" s="15">
        <v>20.409999999999702</v>
      </c>
      <c r="B240" s="15">
        <f t="shared" si="36"/>
        <v>20.41</v>
      </c>
      <c r="C240">
        <f t="shared" si="44"/>
        <v>0.44399414532148446</v>
      </c>
      <c r="D240" s="14">
        <f t="shared" si="45"/>
        <v>1.9587976999476845E-2</v>
      </c>
      <c r="E240">
        <f t="shared" si="46"/>
        <v>0.43746481965499218</v>
      </c>
      <c r="F240" s="14">
        <f t="shared" si="37"/>
        <v>0.43746481965499218</v>
      </c>
      <c r="H240">
        <f t="shared" si="43"/>
        <v>0.43746481965499218</v>
      </c>
      <c r="I240">
        <f t="shared" si="38"/>
        <v>1.9598286461055516E-2</v>
      </c>
      <c r="J240">
        <f t="shared" si="39"/>
        <v>0.43769506429691585</v>
      </c>
      <c r="M240" s="15">
        <v>21.379664194122899</v>
      </c>
    </row>
    <row r="241" spans="1:13" x14ac:dyDescent="0.3">
      <c r="A241" s="15">
        <v>20.4199999999997</v>
      </c>
      <c r="B241" s="15">
        <f t="shared" si="36"/>
        <v>20.420000000000002</v>
      </c>
      <c r="C241">
        <f t="shared" si="44"/>
        <v>0.44725880815473118</v>
      </c>
      <c r="D241" s="14">
        <f t="shared" si="45"/>
        <v>1.9587976999476845E-2</v>
      </c>
      <c r="E241">
        <f t="shared" si="46"/>
        <v>0.4407294824882389</v>
      </c>
      <c r="F241" s="14">
        <f t="shared" si="37"/>
        <v>0.4407294824882389</v>
      </c>
      <c r="H241">
        <f t="shared" si="43"/>
        <v>0.4407294824882389</v>
      </c>
      <c r="I241">
        <f t="shared" si="38"/>
        <v>1.9598286461055516E-2</v>
      </c>
      <c r="J241">
        <f t="shared" si="39"/>
        <v>0.44096144537375903</v>
      </c>
      <c r="M241" s="15">
        <v>21.389748720602199</v>
      </c>
    </row>
    <row r="242" spans="1:13" x14ac:dyDescent="0.3">
      <c r="A242" s="15">
        <v>20.429999999999701</v>
      </c>
      <c r="B242" s="15">
        <f t="shared" si="36"/>
        <v>20.43</v>
      </c>
      <c r="C242">
        <f t="shared" si="44"/>
        <v>0.45052347098797674</v>
      </c>
      <c r="D242" s="14">
        <f t="shared" si="45"/>
        <v>1.9587976999476845E-2</v>
      </c>
      <c r="E242">
        <f t="shared" si="46"/>
        <v>0.44399414532148446</v>
      </c>
      <c r="F242" s="14">
        <f t="shared" si="37"/>
        <v>0.44399414532148446</v>
      </c>
      <c r="H242">
        <f t="shared" si="43"/>
        <v>0.44399414532148446</v>
      </c>
      <c r="I242">
        <f t="shared" si="38"/>
        <v>1.9598286461055516E-2</v>
      </c>
      <c r="J242">
        <f t="shared" si="39"/>
        <v>0.44422782645060105</v>
      </c>
      <c r="M242" s="15">
        <v>21.3998332470814</v>
      </c>
    </row>
    <row r="243" spans="1:13" x14ac:dyDescent="0.3">
      <c r="A243" s="15">
        <v>20.439999999999699</v>
      </c>
      <c r="B243" s="15">
        <f t="shared" si="36"/>
        <v>20.440000000000001</v>
      </c>
      <c r="C243">
        <f t="shared" si="44"/>
        <v>0.45378813382122346</v>
      </c>
      <c r="D243" s="14">
        <f t="shared" si="45"/>
        <v>1.9587976999476845E-2</v>
      </c>
      <c r="E243">
        <f t="shared" si="46"/>
        <v>0.44725880815473118</v>
      </c>
      <c r="F243" s="14">
        <f t="shared" si="37"/>
        <v>0.44725880815473118</v>
      </c>
      <c r="H243">
        <f t="shared" si="43"/>
        <v>0.44725880815473118</v>
      </c>
      <c r="I243">
        <f t="shared" si="38"/>
        <v>1.9598286461055516E-2</v>
      </c>
      <c r="J243">
        <f t="shared" si="39"/>
        <v>0.44749420752744423</v>
      </c>
      <c r="M243" s="15">
        <v>21.409917773560601</v>
      </c>
    </row>
    <row r="244" spans="1:13" x14ac:dyDescent="0.3">
      <c r="A244" s="15">
        <v>20.449999999999701</v>
      </c>
      <c r="B244" s="15">
        <f t="shared" si="36"/>
        <v>20.45</v>
      </c>
      <c r="C244">
        <f t="shared" si="44"/>
        <v>0.45705279665446896</v>
      </c>
      <c r="D244" s="14">
        <f t="shared" si="45"/>
        <v>1.9587976999476845E-2</v>
      </c>
      <c r="E244">
        <f t="shared" si="46"/>
        <v>0.45052347098797674</v>
      </c>
      <c r="F244" s="14">
        <f t="shared" si="37"/>
        <v>0.45052347098797674</v>
      </c>
      <c r="H244">
        <f t="shared" si="43"/>
        <v>0.45052347098797674</v>
      </c>
      <c r="I244">
        <f t="shared" si="38"/>
        <v>1.9598286461055516E-2</v>
      </c>
      <c r="J244">
        <f t="shared" si="39"/>
        <v>0.45076058860428619</v>
      </c>
      <c r="M244" s="15">
        <v>21.420002300039801</v>
      </c>
    </row>
    <row r="245" spans="1:13" x14ac:dyDescent="0.3">
      <c r="A245" s="15">
        <v>20.459999999999699</v>
      </c>
      <c r="B245" s="15">
        <f t="shared" si="36"/>
        <v>20.46</v>
      </c>
      <c r="C245">
        <f t="shared" si="44"/>
        <v>0.46031745948771574</v>
      </c>
      <c r="D245" s="14">
        <f t="shared" si="45"/>
        <v>1.9587976999476845E-2</v>
      </c>
      <c r="E245">
        <f t="shared" si="46"/>
        <v>0.45378813382122346</v>
      </c>
      <c r="F245" s="14">
        <f t="shared" si="37"/>
        <v>0.45378813382122346</v>
      </c>
      <c r="H245">
        <f t="shared" si="43"/>
        <v>0.45378813382122346</v>
      </c>
      <c r="I245">
        <f t="shared" si="38"/>
        <v>1.9598286461055516E-2</v>
      </c>
      <c r="J245">
        <f t="shared" si="39"/>
        <v>0.45402696968112938</v>
      </c>
      <c r="M245" s="15">
        <v>21.430086826518998</v>
      </c>
    </row>
    <row r="246" spans="1:13" x14ac:dyDescent="0.3">
      <c r="A246" s="15">
        <v>20.4699999999997</v>
      </c>
      <c r="B246" s="15">
        <f t="shared" si="36"/>
        <v>20.47</v>
      </c>
      <c r="C246">
        <f t="shared" si="44"/>
        <v>0.46358212232096124</v>
      </c>
      <c r="D246" s="14">
        <f t="shared" si="45"/>
        <v>1.9587976999476845E-2</v>
      </c>
      <c r="E246">
        <f t="shared" si="46"/>
        <v>0.45705279665446896</v>
      </c>
      <c r="F246" s="14">
        <f t="shared" si="37"/>
        <v>0.45705279665446896</v>
      </c>
      <c r="H246">
        <f t="shared" si="43"/>
        <v>0.45705279665446896</v>
      </c>
      <c r="I246">
        <f t="shared" si="38"/>
        <v>1.9598286461055516E-2</v>
      </c>
      <c r="J246">
        <f t="shared" si="39"/>
        <v>0.45729335075797134</v>
      </c>
      <c r="M246" s="15">
        <v>21.440171352998199</v>
      </c>
    </row>
    <row r="247" spans="1:13" x14ac:dyDescent="0.3">
      <c r="A247" s="15">
        <v>20.479999999999698</v>
      </c>
      <c r="B247" s="15">
        <f t="shared" si="36"/>
        <v>20.48</v>
      </c>
      <c r="C247">
        <f t="shared" si="44"/>
        <v>0.46684678515420802</v>
      </c>
      <c r="D247" s="14">
        <f t="shared" si="45"/>
        <v>1.9587976999476845E-2</v>
      </c>
      <c r="E247">
        <f t="shared" si="46"/>
        <v>0.46031745948771574</v>
      </c>
      <c r="F247" s="14">
        <f t="shared" si="37"/>
        <v>0.46031745948771574</v>
      </c>
      <c r="H247">
        <f t="shared" si="43"/>
        <v>0.46031745948771574</v>
      </c>
      <c r="I247">
        <f t="shared" si="38"/>
        <v>1.9598286461055516E-2</v>
      </c>
      <c r="J247">
        <f t="shared" si="39"/>
        <v>0.46055973183481452</v>
      </c>
      <c r="M247" s="15">
        <v>21.4502558794774</v>
      </c>
    </row>
    <row r="248" spans="1:13" x14ac:dyDescent="0.3">
      <c r="A248" s="15">
        <v>20.4899999999997</v>
      </c>
      <c r="B248" s="15">
        <f t="shared" si="36"/>
        <v>20.49</v>
      </c>
      <c r="C248">
        <f t="shared" si="44"/>
        <v>0.47011144798745352</v>
      </c>
      <c r="D248" s="14">
        <f t="shared" si="45"/>
        <v>1.9587976999476845E-2</v>
      </c>
      <c r="E248">
        <f t="shared" si="46"/>
        <v>0.46358212232096124</v>
      </c>
      <c r="F248" s="14">
        <f t="shared" si="37"/>
        <v>0.46358212232096124</v>
      </c>
      <c r="H248">
        <f t="shared" si="43"/>
        <v>0.46358212232096124</v>
      </c>
      <c r="I248">
        <f t="shared" si="38"/>
        <v>1.9598286461055516E-2</v>
      </c>
      <c r="J248">
        <f t="shared" si="39"/>
        <v>0.46382611291165649</v>
      </c>
      <c r="M248" s="15">
        <v>21.4603404059566</v>
      </c>
    </row>
    <row r="249" spans="1:13" x14ac:dyDescent="0.3">
      <c r="A249" s="15">
        <v>20.499999999999702</v>
      </c>
      <c r="B249" s="15">
        <f t="shared" si="36"/>
        <v>20.5</v>
      </c>
      <c r="C249">
        <f t="shared" si="44"/>
        <v>0.4733761108207003</v>
      </c>
      <c r="D249" s="14">
        <f t="shared" si="45"/>
        <v>1.9587976999476845E-2</v>
      </c>
      <c r="E249">
        <f t="shared" si="46"/>
        <v>0.46684678515420802</v>
      </c>
      <c r="F249" s="14">
        <f t="shared" si="37"/>
        <v>0.46684678515420802</v>
      </c>
      <c r="H249">
        <f t="shared" si="43"/>
        <v>0.46684678515420802</v>
      </c>
      <c r="I249">
        <f t="shared" si="38"/>
        <v>1.9598286461055516E-2</v>
      </c>
      <c r="J249">
        <f t="shared" si="39"/>
        <v>0.46709249398849972</v>
      </c>
      <c r="M249" s="15">
        <v>21.470424932435801</v>
      </c>
    </row>
    <row r="250" spans="1:13" x14ac:dyDescent="0.3">
      <c r="A250" s="15">
        <v>20.5099999999997</v>
      </c>
      <c r="B250" s="15">
        <f t="shared" si="36"/>
        <v>20.51</v>
      </c>
      <c r="C250">
        <f t="shared" si="44"/>
        <v>0.47664077365394703</v>
      </c>
      <c r="D250" s="14">
        <f t="shared" si="45"/>
        <v>1.9587976999476845E-2</v>
      </c>
      <c r="E250">
        <f t="shared" si="46"/>
        <v>0.47011144798745474</v>
      </c>
      <c r="F250" s="14">
        <f t="shared" si="37"/>
        <v>0.47011144798745474</v>
      </c>
      <c r="H250">
        <f t="shared" si="43"/>
        <v>0.47011144798745474</v>
      </c>
      <c r="I250">
        <f t="shared" si="38"/>
        <v>1.9598286461055516E-2</v>
      </c>
      <c r="J250">
        <f t="shared" si="39"/>
        <v>0.47035887506534291</v>
      </c>
      <c r="M250" s="15">
        <v>21.480509458915101</v>
      </c>
    </row>
    <row r="251" spans="1:13" x14ac:dyDescent="0.3">
      <c r="A251" s="15">
        <v>20.519999999999701</v>
      </c>
      <c r="B251" s="15">
        <f t="shared" si="36"/>
        <v>20.52</v>
      </c>
      <c r="C251">
        <f t="shared" si="44"/>
        <v>0.47990543648719258</v>
      </c>
      <c r="D251" s="14">
        <f t="shared" si="45"/>
        <v>1.9587976999476845E-2</v>
      </c>
      <c r="E251">
        <f t="shared" si="46"/>
        <v>0.4733761108207003</v>
      </c>
      <c r="F251" s="14">
        <f t="shared" si="37"/>
        <v>0.4733761108207003</v>
      </c>
      <c r="H251">
        <f t="shared" si="43"/>
        <v>0.4733761108207003</v>
      </c>
      <c r="I251">
        <f t="shared" si="38"/>
        <v>1.9598286461055516E-2</v>
      </c>
      <c r="J251">
        <f t="shared" si="39"/>
        <v>0.47362525614218487</v>
      </c>
      <c r="M251" s="15">
        <v>21.490593985394302</v>
      </c>
    </row>
    <row r="252" spans="1:13" x14ac:dyDescent="0.3">
      <c r="A252" s="15">
        <v>20.529999999999699</v>
      </c>
      <c r="B252" s="15">
        <f t="shared" si="36"/>
        <v>20.53</v>
      </c>
      <c r="C252">
        <f t="shared" si="44"/>
        <v>0.48317009932043931</v>
      </c>
      <c r="D252" s="14">
        <f t="shared" si="45"/>
        <v>1.9587976999476845E-2</v>
      </c>
      <c r="E252">
        <f t="shared" si="46"/>
        <v>0.47664077365394703</v>
      </c>
      <c r="F252" s="14">
        <f t="shared" si="37"/>
        <v>0.47664077365394703</v>
      </c>
      <c r="H252">
        <f t="shared" si="43"/>
        <v>0.47664077365394703</v>
      </c>
      <c r="I252">
        <f t="shared" si="38"/>
        <v>1.9598286461055516E-2</v>
      </c>
      <c r="J252">
        <f t="shared" si="39"/>
        <v>0.47689163721902805</v>
      </c>
      <c r="M252" s="15">
        <v>21.500678511873499</v>
      </c>
    </row>
    <row r="253" spans="1:13" x14ac:dyDescent="0.3">
      <c r="A253" s="15">
        <v>20.539999999999701</v>
      </c>
      <c r="B253" s="15">
        <f t="shared" si="36"/>
        <v>20.54</v>
      </c>
      <c r="C253">
        <f t="shared" si="44"/>
        <v>0.48643476215368481</v>
      </c>
      <c r="D253" s="14">
        <f t="shared" si="45"/>
        <v>1.9587976999476845E-2</v>
      </c>
      <c r="E253">
        <f t="shared" si="46"/>
        <v>0.47990543648719258</v>
      </c>
      <c r="F253" s="14">
        <f t="shared" si="37"/>
        <v>0.47990543648719258</v>
      </c>
      <c r="H253">
        <f t="shared" si="43"/>
        <v>0.47990543648719258</v>
      </c>
      <c r="I253">
        <f t="shared" si="38"/>
        <v>1.9598286461055516E-2</v>
      </c>
      <c r="J253">
        <f t="shared" si="39"/>
        <v>0.48015801829587007</v>
      </c>
      <c r="M253" s="15">
        <v>21.5107630383527</v>
      </c>
    </row>
    <row r="254" spans="1:13" x14ac:dyDescent="0.3">
      <c r="A254" s="15">
        <v>20.549999999999699</v>
      </c>
      <c r="B254" s="15">
        <f t="shared" si="36"/>
        <v>20.55</v>
      </c>
      <c r="C254">
        <f t="shared" si="44"/>
        <v>0.48969942498693159</v>
      </c>
      <c r="D254" s="14">
        <f t="shared" si="45"/>
        <v>1.9587976999476845E-2</v>
      </c>
      <c r="E254">
        <f t="shared" si="46"/>
        <v>0.48317009932043931</v>
      </c>
      <c r="F254" s="14">
        <f t="shared" si="37"/>
        <v>0.48317009932043931</v>
      </c>
      <c r="H254">
        <f t="shared" si="43"/>
        <v>0.48317009932043931</v>
      </c>
      <c r="I254">
        <f t="shared" si="38"/>
        <v>1.9598286461055516E-2</v>
      </c>
      <c r="J254">
        <f t="shared" si="39"/>
        <v>0.48342439937271325</v>
      </c>
      <c r="M254" s="15">
        <v>21.5208475648319</v>
      </c>
    </row>
    <row r="255" spans="1:13" x14ac:dyDescent="0.3">
      <c r="A255" s="15">
        <v>20.5599999999997</v>
      </c>
      <c r="B255" s="15">
        <f t="shared" si="36"/>
        <v>20.56</v>
      </c>
      <c r="C255">
        <f t="shared" si="44"/>
        <v>0.49296408782017709</v>
      </c>
      <c r="D255" s="14">
        <f t="shared" si="45"/>
        <v>1.9587976999476845E-2</v>
      </c>
      <c r="E255">
        <f t="shared" si="46"/>
        <v>0.48643476215368481</v>
      </c>
      <c r="F255" s="14">
        <f t="shared" si="37"/>
        <v>0.48643476215368481</v>
      </c>
      <c r="H255">
        <f t="shared" si="43"/>
        <v>0.48643476215368481</v>
      </c>
      <c r="I255">
        <f t="shared" si="38"/>
        <v>1.9598286461055516E-2</v>
      </c>
      <c r="J255">
        <f t="shared" si="39"/>
        <v>0.48669078044955516</v>
      </c>
      <c r="M255" s="15">
        <v>21.530932091311101</v>
      </c>
    </row>
    <row r="256" spans="1:13" x14ac:dyDescent="0.3">
      <c r="A256" s="15">
        <v>20.569999999999698</v>
      </c>
      <c r="B256" s="15">
        <f t="shared" si="36"/>
        <v>20.57</v>
      </c>
      <c r="C256">
        <f t="shared" si="44"/>
        <v>0.49622875065342387</v>
      </c>
      <c r="D256" s="14">
        <f t="shared" si="45"/>
        <v>1.9587976999476845E-2</v>
      </c>
      <c r="E256">
        <f t="shared" si="46"/>
        <v>0.48969942498693159</v>
      </c>
      <c r="F256" s="14">
        <f t="shared" si="37"/>
        <v>0.48969942498693159</v>
      </c>
      <c r="H256">
        <f t="shared" si="43"/>
        <v>0.48969942498693159</v>
      </c>
      <c r="I256">
        <f t="shared" si="38"/>
        <v>1.9598286461055516E-2</v>
      </c>
      <c r="J256">
        <f t="shared" si="39"/>
        <v>0.4899571615263984</v>
      </c>
      <c r="M256" s="15">
        <v>21.541016617790302</v>
      </c>
    </row>
    <row r="257" spans="1:13" x14ac:dyDescent="0.3">
      <c r="A257" s="15">
        <v>20.5799999999997</v>
      </c>
      <c r="B257" s="15">
        <f t="shared" ref="B257:B320" si="47">ROUND(A257,2)</f>
        <v>20.58</v>
      </c>
      <c r="C257">
        <f t="shared" si="44"/>
        <v>0.49949341348666937</v>
      </c>
      <c r="D257" s="14">
        <f t="shared" si="45"/>
        <v>1.9587976999476845E-2</v>
      </c>
      <c r="E257">
        <f t="shared" si="46"/>
        <v>0.49296408782017709</v>
      </c>
      <c r="F257" s="14">
        <f t="shared" ref="F257:F320" si="48">IF(E257&lt;=$C$111,$C$111,E257)</f>
        <v>0.49296408782017709</v>
      </c>
      <c r="H257">
        <f t="shared" si="43"/>
        <v>0.49296408782017709</v>
      </c>
      <c r="I257">
        <f t="shared" ref="I257:I320" si="49">$B$100/$B$99*D257</f>
        <v>1.9598286461055516E-2</v>
      </c>
      <c r="J257">
        <f t="shared" ref="J257:J320" si="50">$B$100/$B$99*F257</f>
        <v>0.49322354260324036</v>
      </c>
      <c r="M257" s="15">
        <v>21.551101144269499</v>
      </c>
    </row>
    <row r="258" spans="1:13" x14ac:dyDescent="0.3">
      <c r="A258" s="15">
        <v>20.589999999999701</v>
      </c>
      <c r="B258" s="15">
        <f t="shared" si="47"/>
        <v>20.59</v>
      </c>
      <c r="C258">
        <f t="shared" si="44"/>
        <v>0.50275807631991609</v>
      </c>
      <c r="D258" s="14">
        <f t="shared" si="45"/>
        <v>1.9587976999476845E-2</v>
      </c>
      <c r="E258">
        <f t="shared" si="46"/>
        <v>0.49622875065342387</v>
      </c>
      <c r="F258" s="14">
        <f t="shared" si="48"/>
        <v>0.49622875065342387</v>
      </c>
      <c r="H258">
        <f t="shared" si="43"/>
        <v>0.49622875065342387</v>
      </c>
      <c r="I258">
        <f t="shared" si="49"/>
        <v>1.9598286461055516E-2</v>
      </c>
      <c r="J258">
        <f t="shared" si="50"/>
        <v>0.4964899236800836</v>
      </c>
      <c r="M258" s="15">
        <v>21.561185670748699</v>
      </c>
    </row>
    <row r="259" spans="1:13" x14ac:dyDescent="0.3">
      <c r="A259" s="15">
        <v>20.599999999999699</v>
      </c>
      <c r="B259" s="15">
        <f t="shared" si="47"/>
        <v>20.6</v>
      </c>
      <c r="C259">
        <f t="shared" ref="C259:C283" si="51">-0.3287*$B$99*(($B$104-B259)/$B$112)</f>
        <v>0.50602273915316287</v>
      </c>
      <c r="D259" s="14">
        <f t="shared" ref="D259:D283" si="52">IF(C259&gt;=$C$110,$C$110,C259)</f>
        <v>1.9587976999476845E-2</v>
      </c>
      <c r="E259">
        <f t="shared" ref="E259:E283" si="53">0.3287*$B$99*((B259-$B$106)/$B$112)</f>
        <v>0.49949341348667059</v>
      </c>
      <c r="F259" s="14">
        <f t="shared" si="48"/>
        <v>0.49949341348667059</v>
      </c>
      <c r="H259">
        <f t="shared" si="43"/>
        <v>0.49949341348667059</v>
      </c>
      <c r="I259">
        <f t="shared" si="49"/>
        <v>1.9598286461055516E-2</v>
      </c>
      <c r="J259">
        <f t="shared" si="50"/>
        <v>0.49975630475692673</v>
      </c>
      <c r="M259" s="15">
        <v>21.571270197227999</v>
      </c>
    </row>
    <row r="260" spans="1:13" x14ac:dyDescent="0.3">
      <c r="A260" s="15">
        <v>20.609999999999701</v>
      </c>
      <c r="B260" s="15">
        <f t="shared" si="47"/>
        <v>20.61</v>
      </c>
      <c r="C260">
        <f t="shared" si="51"/>
        <v>0.50928740198640843</v>
      </c>
      <c r="D260" s="14">
        <f t="shared" si="52"/>
        <v>1.9587976999476845E-2</v>
      </c>
      <c r="E260">
        <f t="shared" si="53"/>
        <v>0.50275807631991609</v>
      </c>
      <c r="F260" s="14">
        <f t="shared" si="48"/>
        <v>0.50275807631991609</v>
      </c>
      <c r="H260">
        <f t="shared" si="43"/>
        <v>0.50275807631991609</v>
      </c>
      <c r="I260">
        <f t="shared" si="49"/>
        <v>1.9598286461055516E-2</v>
      </c>
      <c r="J260">
        <f t="shared" si="50"/>
        <v>0.50302268583376875</v>
      </c>
      <c r="M260" s="15">
        <v>21.5813547237072</v>
      </c>
    </row>
    <row r="261" spans="1:13" x14ac:dyDescent="0.3">
      <c r="A261" s="15">
        <v>20.619999999999699</v>
      </c>
      <c r="B261" s="15">
        <f t="shared" si="47"/>
        <v>20.62</v>
      </c>
      <c r="C261">
        <f t="shared" si="51"/>
        <v>0.5125520648196551</v>
      </c>
      <c r="D261" s="14">
        <f t="shared" si="52"/>
        <v>1.9587976999476845E-2</v>
      </c>
      <c r="E261">
        <f t="shared" si="53"/>
        <v>0.50602273915316287</v>
      </c>
      <c r="F261" s="14">
        <f t="shared" si="48"/>
        <v>0.50602273915316287</v>
      </c>
      <c r="H261">
        <f t="shared" si="43"/>
        <v>0.50602273915316287</v>
      </c>
      <c r="I261">
        <f t="shared" si="49"/>
        <v>1.9598286461055516E-2</v>
      </c>
      <c r="J261">
        <f t="shared" si="50"/>
        <v>0.50628906691061193</v>
      </c>
      <c r="M261" s="15">
        <v>21.591439250186401</v>
      </c>
    </row>
    <row r="262" spans="1:13" x14ac:dyDescent="0.3">
      <c r="A262" s="15">
        <v>20.629999999999701</v>
      </c>
      <c r="B262" s="15">
        <f t="shared" si="47"/>
        <v>20.63</v>
      </c>
      <c r="C262">
        <f t="shared" si="51"/>
        <v>0.51581672765290065</v>
      </c>
      <c r="D262" s="14">
        <f t="shared" si="52"/>
        <v>1.9587976999476845E-2</v>
      </c>
      <c r="E262">
        <f t="shared" si="53"/>
        <v>0.50928740198640843</v>
      </c>
      <c r="F262" s="14">
        <f t="shared" si="48"/>
        <v>0.50928740198640843</v>
      </c>
      <c r="H262">
        <f t="shared" si="43"/>
        <v>0.50928740198640843</v>
      </c>
      <c r="I262">
        <f t="shared" si="49"/>
        <v>1.9598286461055516E-2</v>
      </c>
      <c r="J262">
        <f t="shared" si="50"/>
        <v>0.50955544798745389</v>
      </c>
      <c r="M262" s="15">
        <v>21.601523776665601</v>
      </c>
    </row>
    <row r="263" spans="1:13" x14ac:dyDescent="0.3">
      <c r="A263" s="15">
        <v>20.639999999999699</v>
      </c>
      <c r="B263" s="15">
        <f t="shared" si="47"/>
        <v>20.64</v>
      </c>
      <c r="C263">
        <f t="shared" si="51"/>
        <v>0.51908139048614743</v>
      </c>
      <c r="D263" s="14">
        <f t="shared" si="52"/>
        <v>1.9587976999476845E-2</v>
      </c>
      <c r="E263">
        <f t="shared" si="53"/>
        <v>0.5125520648196551</v>
      </c>
      <c r="F263" s="14">
        <f t="shared" si="48"/>
        <v>0.5125520648196551</v>
      </c>
      <c r="H263">
        <f t="shared" ref="H263:H283" si="54">-0.3287*$B$99*(($B$106-B263)/$B$112)</f>
        <v>0.5125520648196551</v>
      </c>
      <c r="I263">
        <f t="shared" si="49"/>
        <v>1.9598286461055516E-2</v>
      </c>
      <c r="J263">
        <f t="shared" si="50"/>
        <v>0.51282182906429707</v>
      </c>
      <c r="M263" s="15">
        <v>21.611608303144799</v>
      </c>
    </row>
    <row r="264" spans="1:13" x14ac:dyDescent="0.3">
      <c r="A264" s="15">
        <v>20.6499999999997</v>
      </c>
      <c r="B264" s="15">
        <f t="shared" si="47"/>
        <v>20.65</v>
      </c>
      <c r="C264">
        <f t="shared" si="51"/>
        <v>0.52234605331939299</v>
      </c>
      <c r="D264" s="14">
        <f t="shared" si="52"/>
        <v>1.9587976999476845E-2</v>
      </c>
      <c r="E264">
        <f t="shared" si="53"/>
        <v>0.51581672765290065</v>
      </c>
      <c r="F264" s="14">
        <f t="shared" si="48"/>
        <v>0.51581672765290065</v>
      </c>
      <c r="H264">
        <f t="shared" si="54"/>
        <v>0.51581672765290065</v>
      </c>
      <c r="I264">
        <f t="shared" si="49"/>
        <v>1.9598286461055516E-2</v>
      </c>
      <c r="J264">
        <f t="shared" si="50"/>
        <v>0.51608821014113904</v>
      </c>
      <c r="M264" s="15">
        <v>21.621692829623999</v>
      </c>
    </row>
    <row r="265" spans="1:13" x14ac:dyDescent="0.3">
      <c r="A265" s="15">
        <v>20.659999999999702</v>
      </c>
      <c r="B265" s="15">
        <f t="shared" si="47"/>
        <v>20.66</v>
      </c>
      <c r="C265">
        <f t="shared" si="51"/>
        <v>0.52561071615263966</v>
      </c>
      <c r="D265" s="14">
        <f t="shared" si="52"/>
        <v>1.9587976999476845E-2</v>
      </c>
      <c r="E265">
        <f t="shared" si="53"/>
        <v>0.51908139048614743</v>
      </c>
      <c r="F265" s="14">
        <f t="shared" si="48"/>
        <v>0.51908139048614743</v>
      </c>
      <c r="H265">
        <f t="shared" si="54"/>
        <v>0.51908139048614743</v>
      </c>
      <c r="I265">
        <f t="shared" si="49"/>
        <v>1.9598286461055516E-2</v>
      </c>
      <c r="J265">
        <f t="shared" si="50"/>
        <v>0.51935459121798222</v>
      </c>
      <c r="M265" s="15">
        <v>21.6317773561032</v>
      </c>
    </row>
    <row r="266" spans="1:13" x14ac:dyDescent="0.3">
      <c r="A266" s="15">
        <v>20.6699999999997</v>
      </c>
      <c r="B266" s="15">
        <f t="shared" si="47"/>
        <v>20.67</v>
      </c>
      <c r="C266">
        <f t="shared" si="51"/>
        <v>0.52887537898588644</v>
      </c>
      <c r="D266" s="14">
        <f t="shared" si="52"/>
        <v>1.9587976999476845E-2</v>
      </c>
      <c r="E266">
        <f t="shared" si="53"/>
        <v>0.52234605331939421</v>
      </c>
      <c r="F266" s="14">
        <f t="shared" si="48"/>
        <v>0.52234605331939421</v>
      </c>
      <c r="H266">
        <f t="shared" si="54"/>
        <v>0.52234605331939421</v>
      </c>
      <c r="I266">
        <f t="shared" si="49"/>
        <v>1.9598286461055516E-2</v>
      </c>
      <c r="J266">
        <f t="shared" si="50"/>
        <v>0.52262097229482551</v>
      </c>
      <c r="M266" s="15">
        <v>21.641861882582401</v>
      </c>
    </row>
    <row r="267" spans="1:13" x14ac:dyDescent="0.3">
      <c r="A267" s="15">
        <v>20.679999999999701</v>
      </c>
      <c r="B267" s="15">
        <f t="shared" si="47"/>
        <v>20.68</v>
      </c>
      <c r="C267">
        <f t="shared" si="51"/>
        <v>0.53214004181913199</v>
      </c>
      <c r="D267" s="14">
        <f t="shared" si="52"/>
        <v>1.9587976999476845E-2</v>
      </c>
      <c r="E267">
        <f t="shared" si="53"/>
        <v>0.52561071615263966</v>
      </c>
      <c r="F267" s="14">
        <f t="shared" si="48"/>
        <v>0.52561071615263966</v>
      </c>
      <c r="H267">
        <f t="shared" si="54"/>
        <v>0.52561071615263966</v>
      </c>
      <c r="I267">
        <f t="shared" si="49"/>
        <v>1.9598286461055516E-2</v>
      </c>
      <c r="J267">
        <f t="shared" si="50"/>
        <v>0.52588735337166737</v>
      </c>
      <c r="M267" s="15">
        <v>21.651946409061601</v>
      </c>
    </row>
    <row r="268" spans="1:13" x14ac:dyDescent="0.3">
      <c r="A268" s="15">
        <v>20.689999999999699</v>
      </c>
      <c r="B268" s="15">
        <f t="shared" si="47"/>
        <v>20.69</v>
      </c>
      <c r="C268">
        <f t="shared" si="51"/>
        <v>0.53540470465237877</v>
      </c>
      <c r="D268" s="14">
        <f t="shared" si="52"/>
        <v>1.9587976999476845E-2</v>
      </c>
      <c r="E268">
        <f t="shared" si="53"/>
        <v>0.52887537898588644</v>
      </c>
      <c r="F268" s="14">
        <f t="shared" si="48"/>
        <v>0.52887537898588644</v>
      </c>
      <c r="H268">
        <f t="shared" si="54"/>
        <v>0.52887537898588644</v>
      </c>
      <c r="I268">
        <f t="shared" si="49"/>
        <v>1.9598286461055516E-2</v>
      </c>
      <c r="J268">
        <f t="shared" si="50"/>
        <v>0.52915373444851055</v>
      </c>
      <c r="M268" s="15">
        <v>21.662030935540901</v>
      </c>
    </row>
    <row r="269" spans="1:13" x14ac:dyDescent="0.3">
      <c r="A269" s="15">
        <v>20.699999999999701</v>
      </c>
      <c r="B269" s="15">
        <f t="shared" si="47"/>
        <v>20.7</v>
      </c>
      <c r="C269">
        <f t="shared" si="51"/>
        <v>0.53866936748562422</v>
      </c>
      <c r="D269" s="14">
        <f t="shared" si="52"/>
        <v>1.9587976999476845E-2</v>
      </c>
      <c r="E269">
        <f t="shared" si="53"/>
        <v>0.53214004181913199</v>
      </c>
      <c r="F269" s="14">
        <f t="shared" si="48"/>
        <v>0.53214004181913199</v>
      </c>
      <c r="H269">
        <f t="shared" si="54"/>
        <v>0.53214004181913199</v>
      </c>
      <c r="I269">
        <f t="shared" si="49"/>
        <v>1.9598286461055516E-2</v>
      </c>
      <c r="J269">
        <f t="shared" si="50"/>
        <v>0.53242011552535262</v>
      </c>
      <c r="M269" s="15">
        <v>21.672115462020098</v>
      </c>
    </row>
    <row r="270" spans="1:13" x14ac:dyDescent="0.3">
      <c r="A270" s="15">
        <v>20.709999999999699</v>
      </c>
      <c r="B270" s="15">
        <f t="shared" si="47"/>
        <v>20.71</v>
      </c>
      <c r="C270">
        <f t="shared" si="51"/>
        <v>0.541934030318871</v>
      </c>
      <c r="D270" s="14">
        <f t="shared" si="52"/>
        <v>1.9587976999476845E-2</v>
      </c>
      <c r="E270">
        <f t="shared" si="53"/>
        <v>0.53540470465237877</v>
      </c>
      <c r="F270" s="14">
        <f t="shared" si="48"/>
        <v>0.53540470465237877</v>
      </c>
      <c r="H270">
        <f t="shared" si="54"/>
        <v>0.53540470465237877</v>
      </c>
      <c r="I270">
        <f t="shared" si="49"/>
        <v>1.9598286461055516E-2</v>
      </c>
      <c r="J270">
        <f t="shared" si="50"/>
        <v>0.53568649660219581</v>
      </c>
      <c r="M270" s="15">
        <v>21.682199988499299</v>
      </c>
    </row>
    <row r="271" spans="1:13" x14ac:dyDescent="0.3">
      <c r="A271" s="15">
        <v>20.7199999999997</v>
      </c>
      <c r="B271" s="15">
        <f t="shared" si="47"/>
        <v>20.72</v>
      </c>
      <c r="C271">
        <f t="shared" si="51"/>
        <v>0.54519869315211655</v>
      </c>
      <c r="D271" s="14">
        <f t="shared" si="52"/>
        <v>1.9587976999476845E-2</v>
      </c>
      <c r="E271">
        <f t="shared" si="53"/>
        <v>0.53866936748562422</v>
      </c>
      <c r="F271" s="14">
        <f t="shared" si="48"/>
        <v>0.53866936748562422</v>
      </c>
      <c r="H271">
        <f t="shared" si="54"/>
        <v>0.53866936748562422</v>
      </c>
      <c r="I271">
        <f t="shared" si="49"/>
        <v>1.9598286461055516E-2</v>
      </c>
      <c r="J271">
        <f t="shared" si="50"/>
        <v>0.53895287767903777</v>
      </c>
      <c r="M271" s="15">
        <v>21.6922845149785</v>
      </c>
    </row>
    <row r="272" spans="1:13" x14ac:dyDescent="0.3">
      <c r="A272" s="15">
        <v>20.729999999999698</v>
      </c>
      <c r="B272" s="15">
        <f t="shared" si="47"/>
        <v>20.73</v>
      </c>
      <c r="C272">
        <f t="shared" si="51"/>
        <v>0.54846335598536322</v>
      </c>
      <c r="D272" s="14">
        <f t="shared" si="52"/>
        <v>1.9587976999476845E-2</v>
      </c>
      <c r="E272">
        <f t="shared" si="53"/>
        <v>0.541934030318871</v>
      </c>
      <c r="F272" s="14">
        <f t="shared" si="48"/>
        <v>0.541934030318871</v>
      </c>
      <c r="H272">
        <f t="shared" si="54"/>
        <v>0.541934030318871</v>
      </c>
      <c r="I272">
        <f t="shared" si="49"/>
        <v>1.9598286461055516E-2</v>
      </c>
      <c r="J272">
        <f t="shared" si="50"/>
        <v>0.54221925875588095</v>
      </c>
      <c r="M272" s="15">
        <v>21.7023690414577</v>
      </c>
    </row>
    <row r="273" spans="1:13" x14ac:dyDescent="0.3">
      <c r="A273" s="15">
        <v>20.7399999999997</v>
      </c>
      <c r="B273" s="15">
        <f t="shared" si="47"/>
        <v>20.74</v>
      </c>
      <c r="C273">
        <f t="shared" si="51"/>
        <v>0.55172801881860878</v>
      </c>
      <c r="D273" s="14">
        <f t="shared" si="52"/>
        <v>1.9587976999476845E-2</v>
      </c>
      <c r="E273">
        <f t="shared" si="53"/>
        <v>0.54519869315211655</v>
      </c>
      <c r="F273" s="14">
        <f t="shared" si="48"/>
        <v>0.54519869315211655</v>
      </c>
      <c r="H273">
        <f t="shared" si="54"/>
        <v>0.54519869315211655</v>
      </c>
      <c r="I273">
        <f t="shared" si="49"/>
        <v>1.9598286461055516E-2</v>
      </c>
      <c r="J273">
        <f t="shared" si="50"/>
        <v>0.54548563983272291</v>
      </c>
      <c r="M273" s="15">
        <v>21.712453567936901</v>
      </c>
    </row>
    <row r="274" spans="1:13" x14ac:dyDescent="0.3">
      <c r="A274" s="15">
        <v>20.749999999999702</v>
      </c>
      <c r="B274" s="15">
        <f t="shared" si="47"/>
        <v>20.75</v>
      </c>
      <c r="C274">
        <f t="shared" si="51"/>
        <v>0.55499268165185556</v>
      </c>
      <c r="D274" s="14">
        <f t="shared" si="52"/>
        <v>1.9587976999476845E-2</v>
      </c>
      <c r="E274">
        <f t="shared" si="53"/>
        <v>0.54846335598536322</v>
      </c>
      <c r="F274" s="14">
        <f t="shared" si="48"/>
        <v>0.54846335598536322</v>
      </c>
      <c r="H274">
        <f t="shared" si="54"/>
        <v>0.54846335598536322</v>
      </c>
      <c r="I274">
        <f t="shared" si="49"/>
        <v>1.9598286461055516E-2</v>
      </c>
      <c r="J274">
        <f t="shared" si="50"/>
        <v>0.5487520209095661</v>
      </c>
      <c r="M274" s="15">
        <v>21.722538094416102</v>
      </c>
    </row>
    <row r="275" spans="1:13" x14ac:dyDescent="0.3">
      <c r="A275" s="15">
        <v>20.7599999999996</v>
      </c>
      <c r="B275" s="15">
        <f t="shared" si="47"/>
        <v>20.76</v>
      </c>
      <c r="C275">
        <f t="shared" si="51"/>
        <v>0.55825734448510234</v>
      </c>
      <c r="D275" s="14">
        <f t="shared" si="52"/>
        <v>1.9587976999476845E-2</v>
      </c>
      <c r="E275">
        <f t="shared" si="53"/>
        <v>0.55172801881861</v>
      </c>
      <c r="F275" s="14">
        <f t="shared" si="48"/>
        <v>0.55172801881861</v>
      </c>
      <c r="H275">
        <f t="shared" si="54"/>
        <v>0.55172801881861</v>
      </c>
      <c r="I275">
        <f t="shared" si="49"/>
        <v>1.9598286461055516E-2</v>
      </c>
      <c r="J275">
        <f t="shared" si="50"/>
        <v>0.55201840198640928</v>
      </c>
      <c r="M275" s="15">
        <v>21.732622620895299</v>
      </c>
    </row>
    <row r="276" spans="1:13" x14ac:dyDescent="0.3">
      <c r="A276" s="15">
        <v>20.769999999999701</v>
      </c>
      <c r="B276" s="15">
        <f t="shared" si="47"/>
        <v>20.77</v>
      </c>
      <c r="C276">
        <f t="shared" si="51"/>
        <v>0.56152200731834778</v>
      </c>
      <c r="D276" s="14">
        <f t="shared" si="52"/>
        <v>1.9587976999476845E-2</v>
      </c>
      <c r="E276">
        <f t="shared" si="53"/>
        <v>0.55499268165185556</v>
      </c>
      <c r="F276" s="14">
        <f t="shared" si="48"/>
        <v>0.55499268165185556</v>
      </c>
      <c r="H276">
        <f t="shared" si="54"/>
        <v>0.55499268165185556</v>
      </c>
      <c r="I276">
        <f t="shared" si="49"/>
        <v>1.9598286461055516E-2</v>
      </c>
      <c r="J276">
        <f t="shared" si="50"/>
        <v>0.55528478306325124</v>
      </c>
      <c r="M276" s="15">
        <v>21.742707147374599</v>
      </c>
    </row>
    <row r="277" spans="1:13" x14ac:dyDescent="0.3">
      <c r="A277" s="15">
        <v>20.779999999999699</v>
      </c>
      <c r="B277" s="15">
        <f t="shared" si="47"/>
        <v>20.78</v>
      </c>
      <c r="C277">
        <f t="shared" si="51"/>
        <v>0.56478667015159456</v>
      </c>
      <c r="D277" s="14">
        <f t="shared" si="52"/>
        <v>1.9587976999476845E-2</v>
      </c>
      <c r="E277">
        <f t="shared" si="53"/>
        <v>0.55825734448510234</v>
      </c>
      <c r="F277" s="14">
        <f t="shared" si="48"/>
        <v>0.55825734448510234</v>
      </c>
      <c r="H277">
        <f t="shared" si="54"/>
        <v>0.55825734448510234</v>
      </c>
      <c r="I277">
        <f t="shared" si="49"/>
        <v>1.9598286461055516E-2</v>
      </c>
      <c r="J277">
        <f t="shared" si="50"/>
        <v>0.55855116414009454</v>
      </c>
      <c r="M277" s="15">
        <v>21.7527916738538</v>
      </c>
    </row>
    <row r="278" spans="1:13" x14ac:dyDescent="0.3">
      <c r="A278" s="15">
        <v>20.789999999999701</v>
      </c>
      <c r="B278" s="15">
        <f t="shared" si="47"/>
        <v>20.79</v>
      </c>
      <c r="C278">
        <f t="shared" si="51"/>
        <v>0.56805133298484012</v>
      </c>
      <c r="D278" s="14">
        <f t="shared" si="52"/>
        <v>1.9587976999476845E-2</v>
      </c>
      <c r="E278">
        <f t="shared" si="53"/>
        <v>0.56152200731834778</v>
      </c>
      <c r="F278" s="14">
        <f t="shared" si="48"/>
        <v>0.56152200731834778</v>
      </c>
      <c r="H278">
        <f t="shared" si="54"/>
        <v>0.56152200731834778</v>
      </c>
      <c r="I278">
        <f t="shared" si="49"/>
        <v>1.9598286461055516E-2</v>
      </c>
      <c r="J278">
        <f t="shared" si="50"/>
        <v>0.56181754521693639</v>
      </c>
      <c r="M278" s="15">
        <v>21.762876200333</v>
      </c>
    </row>
    <row r="279" spans="1:13" x14ac:dyDescent="0.3">
      <c r="A279" s="15">
        <v>20.799999999999599</v>
      </c>
      <c r="B279" s="15">
        <f t="shared" si="47"/>
        <v>20.8</v>
      </c>
      <c r="C279">
        <f t="shared" si="51"/>
        <v>0.57131599581808679</v>
      </c>
      <c r="D279" s="14">
        <f t="shared" si="52"/>
        <v>1.9587976999476845E-2</v>
      </c>
      <c r="E279">
        <f t="shared" si="53"/>
        <v>0.56478667015159456</v>
      </c>
      <c r="F279" s="14">
        <f t="shared" si="48"/>
        <v>0.56478667015159456</v>
      </c>
      <c r="H279">
        <f t="shared" si="54"/>
        <v>0.56478667015159456</v>
      </c>
      <c r="I279">
        <f t="shared" si="49"/>
        <v>1.9598286461055516E-2</v>
      </c>
      <c r="J279">
        <f t="shared" si="50"/>
        <v>0.56508392629377957</v>
      </c>
      <c r="M279" s="15">
        <v>21.772960726812201</v>
      </c>
    </row>
    <row r="280" spans="1:13" x14ac:dyDescent="0.3">
      <c r="A280" s="15">
        <v>20.809999999999601</v>
      </c>
      <c r="B280" s="15">
        <f t="shared" si="47"/>
        <v>20.81</v>
      </c>
      <c r="C280">
        <f t="shared" si="51"/>
        <v>0.57458065865133234</v>
      </c>
      <c r="D280" s="14">
        <f t="shared" si="52"/>
        <v>1.9587976999476845E-2</v>
      </c>
      <c r="E280">
        <f t="shared" si="53"/>
        <v>0.56805133298484012</v>
      </c>
      <c r="F280" s="14">
        <f t="shared" si="48"/>
        <v>0.56805133298484012</v>
      </c>
      <c r="H280">
        <f t="shared" si="54"/>
        <v>0.56805133298484012</v>
      </c>
      <c r="I280">
        <f t="shared" si="49"/>
        <v>1.9598286461055516E-2</v>
      </c>
      <c r="J280">
        <f t="shared" si="50"/>
        <v>0.56835030737062164</v>
      </c>
      <c r="M280" s="15">
        <v>21.783045253291402</v>
      </c>
    </row>
    <row r="281" spans="1:13" x14ac:dyDescent="0.3">
      <c r="A281" s="15">
        <v>20.819999999999599</v>
      </c>
      <c r="B281" s="15">
        <f t="shared" si="47"/>
        <v>20.82</v>
      </c>
      <c r="C281">
        <f t="shared" si="51"/>
        <v>0.57784532148457912</v>
      </c>
      <c r="D281" s="14">
        <f t="shared" si="52"/>
        <v>1.9587976999476845E-2</v>
      </c>
      <c r="E281">
        <f t="shared" si="53"/>
        <v>0.57131599581808679</v>
      </c>
      <c r="F281" s="14">
        <f t="shared" si="48"/>
        <v>0.57131599581808679</v>
      </c>
      <c r="H281">
        <f t="shared" si="54"/>
        <v>0.57131599581808679</v>
      </c>
      <c r="I281">
        <f t="shared" si="49"/>
        <v>1.9598286461055516E-2</v>
      </c>
      <c r="J281">
        <f t="shared" si="50"/>
        <v>0.57161668844746472</v>
      </c>
      <c r="M281" s="15">
        <v>21.793129779770599</v>
      </c>
    </row>
    <row r="282" spans="1:13" x14ac:dyDescent="0.3">
      <c r="A282" s="15">
        <v>20.8299999999996</v>
      </c>
      <c r="B282" s="15">
        <f t="shared" si="47"/>
        <v>20.83</v>
      </c>
      <c r="C282">
        <f t="shared" si="51"/>
        <v>0.58110998431782468</v>
      </c>
      <c r="D282" s="14">
        <f t="shared" si="52"/>
        <v>1.9587976999476845E-2</v>
      </c>
      <c r="E282">
        <f t="shared" si="53"/>
        <v>0.57458065865133234</v>
      </c>
      <c r="F282" s="14">
        <f t="shared" si="48"/>
        <v>0.57458065865133234</v>
      </c>
      <c r="H282">
        <f t="shared" si="54"/>
        <v>0.57458065865133234</v>
      </c>
      <c r="I282">
        <f t="shared" si="49"/>
        <v>1.9598286461055516E-2</v>
      </c>
      <c r="J282">
        <f t="shared" si="50"/>
        <v>0.57488306952430679</v>
      </c>
      <c r="M282" s="15">
        <v>21.803214306249799</v>
      </c>
    </row>
    <row r="283" spans="1:13" x14ac:dyDescent="0.3">
      <c r="A283" s="15">
        <v>20.839999999999598</v>
      </c>
      <c r="B283" s="15">
        <f t="shared" si="47"/>
        <v>20.84</v>
      </c>
      <c r="C283">
        <f t="shared" si="51"/>
        <v>0.58437464715107135</v>
      </c>
      <c r="D283" s="14">
        <f t="shared" si="52"/>
        <v>1.9587976999476845E-2</v>
      </c>
      <c r="E283">
        <f t="shared" si="53"/>
        <v>0.57784532148457912</v>
      </c>
      <c r="F283" s="14">
        <f t="shared" si="48"/>
        <v>0.57784532148457912</v>
      </c>
      <c r="H283">
        <f t="shared" si="54"/>
        <v>0.57784532148457912</v>
      </c>
      <c r="I283">
        <f t="shared" si="49"/>
        <v>1.9598286461055516E-2</v>
      </c>
      <c r="J283">
        <f t="shared" si="50"/>
        <v>0.57814945060114997</v>
      </c>
      <c r="M283" s="15">
        <v>21.813298832729</v>
      </c>
    </row>
    <row r="284" spans="1:13" x14ac:dyDescent="0.3">
      <c r="A284" s="15">
        <v>20.8552688172039</v>
      </c>
      <c r="B284" s="15">
        <f t="shared" si="47"/>
        <v>20.86</v>
      </c>
      <c r="D284" s="14">
        <f>D285</f>
        <v>1.9587976999476845E-2</v>
      </c>
      <c r="E284">
        <f>0.3287*$B$99*((A284-$B$106)/$B$112)</f>
        <v>0.58283007548789934</v>
      </c>
      <c r="F284" s="14">
        <f t="shared" si="48"/>
        <v>0.58283007548789934</v>
      </c>
      <c r="I284">
        <f t="shared" si="49"/>
        <v>1.9598286461055516E-2</v>
      </c>
      <c r="J284">
        <f t="shared" si="50"/>
        <v>0.58313682815920875</v>
      </c>
      <c r="M284" s="15">
        <v>21.823383359208201</v>
      </c>
    </row>
    <row r="285" spans="1:13" x14ac:dyDescent="0.3">
      <c r="A285" s="15">
        <v>20.8653533436832</v>
      </c>
      <c r="B285" s="15">
        <f t="shared" si="47"/>
        <v>20.87</v>
      </c>
      <c r="C285">
        <f t="shared" ref="C285:C316" si="55">-0.3287*$B$99*(($B$104-B285)/$B$112)</f>
        <v>0.59416863565081046</v>
      </c>
      <c r="D285" s="14">
        <f t="shared" ref="D285:D316" si="56">IF(C285&gt;=$C$110,$C$110,C285)</f>
        <v>1.9587976999476845E-2</v>
      </c>
      <c r="E285">
        <f t="shared" ref="E285:E316" si="57">0.3287*$B$99*((B285-$B$106)/$B$112)</f>
        <v>0.58763930998431813</v>
      </c>
      <c r="F285" s="14">
        <f t="shared" si="48"/>
        <v>0.58763930998431813</v>
      </c>
      <c r="H285">
        <f t="shared" ref="H285:H316" si="58">-0.3287*$B$99*(($B$106-B285)/$B$112)</f>
        <v>0.58763930998431813</v>
      </c>
      <c r="I285">
        <f t="shared" si="49"/>
        <v>1.9598286461055516E-2</v>
      </c>
      <c r="J285">
        <f t="shared" si="50"/>
        <v>0.5879485938316783</v>
      </c>
      <c r="M285" s="15">
        <v>21.833467885687501</v>
      </c>
    </row>
    <row r="286" spans="1:13" x14ac:dyDescent="0.3">
      <c r="A286" s="15">
        <v>20.875437870162401</v>
      </c>
      <c r="B286" s="15">
        <f t="shared" si="47"/>
        <v>20.88</v>
      </c>
      <c r="C286">
        <f t="shared" si="55"/>
        <v>0.59743329848405591</v>
      </c>
      <c r="D286" s="14">
        <f t="shared" si="56"/>
        <v>1.9587976999476845E-2</v>
      </c>
      <c r="E286">
        <f t="shared" si="57"/>
        <v>0.59090397281756368</v>
      </c>
      <c r="F286" s="14">
        <f t="shared" si="48"/>
        <v>0.59090397281756368</v>
      </c>
      <c r="H286">
        <f t="shared" si="58"/>
        <v>0.59090397281756368</v>
      </c>
      <c r="I286">
        <f t="shared" si="49"/>
        <v>1.9598286461055516E-2</v>
      </c>
      <c r="J286">
        <f t="shared" si="50"/>
        <v>0.59121497490852026</v>
      </c>
      <c r="M286" s="15">
        <v>21.843552412166702</v>
      </c>
    </row>
    <row r="287" spans="1:13" x14ac:dyDescent="0.3">
      <c r="A287" s="15">
        <v>20.885522396641601</v>
      </c>
      <c r="B287" s="15">
        <f t="shared" si="47"/>
        <v>20.89</v>
      </c>
      <c r="C287">
        <f t="shared" si="55"/>
        <v>0.60069796131730269</v>
      </c>
      <c r="D287" s="14">
        <f t="shared" si="56"/>
        <v>1.9587976999476845E-2</v>
      </c>
      <c r="E287">
        <f t="shared" si="57"/>
        <v>0.59416863565081046</v>
      </c>
      <c r="F287" s="14">
        <f t="shared" si="48"/>
        <v>0.59416863565081046</v>
      </c>
      <c r="H287">
        <f t="shared" si="58"/>
        <v>0.59416863565081046</v>
      </c>
      <c r="I287">
        <f t="shared" si="49"/>
        <v>1.9598286461055516E-2</v>
      </c>
      <c r="J287">
        <f t="shared" si="50"/>
        <v>0.59448135598536356</v>
      </c>
      <c r="M287" s="15">
        <v>21.853636938645899</v>
      </c>
    </row>
    <row r="288" spans="1:13" x14ac:dyDescent="0.3">
      <c r="A288" s="15">
        <v>20.895606923120798</v>
      </c>
      <c r="B288" s="15">
        <f t="shared" si="47"/>
        <v>20.9</v>
      </c>
      <c r="C288">
        <f t="shared" si="55"/>
        <v>0.60396262415054824</v>
      </c>
      <c r="D288" s="14">
        <f t="shared" si="56"/>
        <v>1.9587976999476845E-2</v>
      </c>
      <c r="E288">
        <f t="shared" si="57"/>
        <v>0.59743329848405591</v>
      </c>
      <c r="F288" s="14">
        <f t="shared" si="48"/>
        <v>0.59743329848405591</v>
      </c>
      <c r="H288">
        <f t="shared" si="58"/>
        <v>0.59743329848405591</v>
      </c>
      <c r="I288">
        <f t="shared" si="49"/>
        <v>1.9598286461055516E-2</v>
      </c>
      <c r="J288">
        <f t="shared" si="50"/>
        <v>0.59774773706220541</v>
      </c>
      <c r="M288" s="15">
        <v>21.863721465125099</v>
      </c>
    </row>
    <row r="289" spans="1:13" x14ac:dyDescent="0.3">
      <c r="A289" s="15">
        <v>20.905691449599999</v>
      </c>
      <c r="B289" s="15">
        <f t="shared" si="47"/>
        <v>20.91</v>
      </c>
      <c r="C289">
        <f t="shared" si="55"/>
        <v>0.60722728698379491</v>
      </c>
      <c r="D289" s="14">
        <f t="shared" si="56"/>
        <v>1.9587976999476845E-2</v>
      </c>
      <c r="E289">
        <f t="shared" si="57"/>
        <v>0.60069796131730269</v>
      </c>
      <c r="F289" s="14">
        <f t="shared" si="48"/>
        <v>0.60069796131730269</v>
      </c>
      <c r="H289">
        <f t="shared" si="58"/>
        <v>0.60069796131730269</v>
      </c>
      <c r="I289">
        <f t="shared" si="49"/>
        <v>1.9598286461055516E-2</v>
      </c>
      <c r="J289">
        <f t="shared" si="50"/>
        <v>0.6010141181390487</v>
      </c>
      <c r="M289" s="15">
        <v>21.8738059916043</v>
      </c>
    </row>
    <row r="290" spans="1:13" x14ac:dyDescent="0.3">
      <c r="A290" s="15">
        <v>20.9157759760792</v>
      </c>
      <c r="B290" s="15">
        <f t="shared" si="47"/>
        <v>20.92</v>
      </c>
      <c r="C290">
        <f t="shared" si="55"/>
        <v>0.61049194981704169</v>
      </c>
      <c r="D290" s="14">
        <f t="shared" si="56"/>
        <v>1.9587976999476845E-2</v>
      </c>
      <c r="E290">
        <f t="shared" si="57"/>
        <v>0.60396262415054947</v>
      </c>
      <c r="F290" s="14">
        <f t="shared" si="48"/>
        <v>0.60396262415054947</v>
      </c>
      <c r="H290">
        <f t="shared" si="58"/>
        <v>0.60396262415054947</v>
      </c>
      <c r="I290">
        <f t="shared" si="49"/>
        <v>1.9598286461055516E-2</v>
      </c>
      <c r="J290">
        <f t="shared" si="50"/>
        <v>0.60428049921589189</v>
      </c>
      <c r="M290" s="15">
        <v>21.883890518083501</v>
      </c>
    </row>
    <row r="291" spans="1:13" x14ac:dyDescent="0.3">
      <c r="A291" s="15">
        <v>20.9258605025584</v>
      </c>
      <c r="B291" s="15">
        <f t="shared" si="47"/>
        <v>20.93</v>
      </c>
      <c r="C291">
        <f t="shared" si="55"/>
        <v>0.61375661265028725</v>
      </c>
      <c r="D291" s="14">
        <f t="shared" si="56"/>
        <v>1.9587976999476845E-2</v>
      </c>
      <c r="E291">
        <f t="shared" si="57"/>
        <v>0.60722728698379491</v>
      </c>
      <c r="F291" s="14">
        <f t="shared" si="48"/>
        <v>0.60722728698379491</v>
      </c>
      <c r="H291">
        <f t="shared" si="58"/>
        <v>0.60722728698379491</v>
      </c>
      <c r="I291">
        <f t="shared" si="49"/>
        <v>1.9598286461055516E-2</v>
      </c>
      <c r="J291">
        <f t="shared" si="50"/>
        <v>0.60754688029273374</v>
      </c>
      <c r="M291" s="15">
        <v>21.893975044562701</v>
      </c>
    </row>
    <row r="292" spans="1:13" x14ac:dyDescent="0.3">
      <c r="A292" s="15">
        <v>20.935945029037601</v>
      </c>
      <c r="B292" s="15">
        <f t="shared" si="47"/>
        <v>20.94</v>
      </c>
      <c r="C292">
        <f t="shared" si="55"/>
        <v>0.61702127548353403</v>
      </c>
      <c r="D292" s="14">
        <f t="shared" si="56"/>
        <v>1.9587976999476845E-2</v>
      </c>
      <c r="E292">
        <f t="shared" si="57"/>
        <v>0.61049194981704169</v>
      </c>
      <c r="F292" s="14">
        <f t="shared" si="48"/>
        <v>0.61049194981704169</v>
      </c>
      <c r="H292">
        <f t="shared" si="58"/>
        <v>0.61049194981704169</v>
      </c>
      <c r="I292">
        <f t="shared" si="49"/>
        <v>1.9598286461055516E-2</v>
      </c>
      <c r="J292">
        <f t="shared" si="50"/>
        <v>0.61081326136957703</v>
      </c>
      <c r="M292" s="15">
        <v>21.904059571041898</v>
      </c>
    </row>
    <row r="293" spans="1:13" x14ac:dyDescent="0.3">
      <c r="A293" s="15">
        <v>20.946029555516802</v>
      </c>
      <c r="B293" s="15">
        <f t="shared" si="47"/>
        <v>20.95</v>
      </c>
      <c r="C293">
        <f t="shared" si="55"/>
        <v>0.62028593831677947</v>
      </c>
      <c r="D293" s="14">
        <f t="shared" si="56"/>
        <v>1.9587976999476845E-2</v>
      </c>
      <c r="E293">
        <f t="shared" si="57"/>
        <v>0.61375661265028725</v>
      </c>
      <c r="F293" s="14">
        <f t="shared" si="48"/>
        <v>0.61375661265028725</v>
      </c>
      <c r="H293">
        <f t="shared" si="58"/>
        <v>0.61375661265028725</v>
      </c>
      <c r="I293">
        <f t="shared" si="49"/>
        <v>1.9598286461055516E-2</v>
      </c>
      <c r="J293">
        <f t="shared" si="50"/>
        <v>0.61407964244641899</v>
      </c>
      <c r="M293" s="15">
        <v>21.914144097521099</v>
      </c>
    </row>
    <row r="294" spans="1:13" x14ac:dyDescent="0.3">
      <c r="A294" s="15">
        <v>20.956114081996098</v>
      </c>
      <c r="B294" s="15">
        <f t="shared" si="47"/>
        <v>20.96</v>
      </c>
      <c r="C294">
        <f t="shared" si="55"/>
        <v>0.62355060115002625</v>
      </c>
      <c r="D294" s="14">
        <f t="shared" si="56"/>
        <v>1.9587976999476845E-2</v>
      </c>
      <c r="E294">
        <f t="shared" si="57"/>
        <v>0.61702127548353403</v>
      </c>
      <c r="F294" s="14">
        <f t="shared" si="48"/>
        <v>0.61702127548353403</v>
      </c>
      <c r="H294">
        <f t="shared" si="58"/>
        <v>0.61702127548353403</v>
      </c>
      <c r="I294">
        <f t="shared" si="49"/>
        <v>1.9598286461055516E-2</v>
      </c>
      <c r="J294">
        <f t="shared" si="50"/>
        <v>0.61734602352326218</v>
      </c>
      <c r="M294" s="15">
        <v>21.924228624000399</v>
      </c>
    </row>
    <row r="295" spans="1:13" x14ac:dyDescent="0.3">
      <c r="A295" s="15">
        <v>20.966198608475299</v>
      </c>
      <c r="B295" s="15">
        <f t="shared" si="47"/>
        <v>20.97</v>
      </c>
      <c r="C295">
        <f t="shared" si="55"/>
        <v>0.62681526398327181</v>
      </c>
      <c r="D295" s="14">
        <f t="shared" si="56"/>
        <v>1.9587976999476845E-2</v>
      </c>
      <c r="E295">
        <f t="shared" si="57"/>
        <v>0.62028593831677947</v>
      </c>
      <c r="F295" s="14">
        <f t="shared" si="48"/>
        <v>0.62028593831677947</v>
      </c>
      <c r="H295">
        <f t="shared" si="58"/>
        <v>0.62028593831677947</v>
      </c>
      <c r="I295">
        <f t="shared" si="49"/>
        <v>1.9598286461055516E-2</v>
      </c>
      <c r="J295">
        <f t="shared" si="50"/>
        <v>0.62061240460010414</v>
      </c>
      <c r="M295" s="15">
        <v>21.9343131504796</v>
      </c>
    </row>
    <row r="296" spans="1:13" x14ac:dyDescent="0.3">
      <c r="A296" s="15">
        <v>20.9762831349545</v>
      </c>
      <c r="B296" s="15">
        <f t="shared" si="47"/>
        <v>20.98</v>
      </c>
      <c r="C296">
        <f t="shared" si="55"/>
        <v>0.63007992681651859</v>
      </c>
      <c r="D296" s="14">
        <f t="shared" si="56"/>
        <v>1.9587976999476845E-2</v>
      </c>
      <c r="E296">
        <f t="shared" si="57"/>
        <v>0.62355060115002625</v>
      </c>
      <c r="F296" s="14">
        <f t="shared" si="48"/>
        <v>0.62355060115002625</v>
      </c>
      <c r="H296">
        <f t="shared" si="58"/>
        <v>0.62355060115002625</v>
      </c>
      <c r="I296">
        <f t="shared" si="49"/>
        <v>1.9598286461055516E-2</v>
      </c>
      <c r="J296">
        <f t="shared" si="50"/>
        <v>0.62387878567694732</v>
      </c>
      <c r="M296" s="15">
        <v>21.944397676958801</v>
      </c>
    </row>
    <row r="297" spans="1:13" x14ac:dyDescent="0.3">
      <c r="A297" s="15">
        <v>20.9863676614337</v>
      </c>
      <c r="B297" s="15">
        <f t="shared" si="47"/>
        <v>20.99</v>
      </c>
      <c r="C297">
        <f t="shared" si="55"/>
        <v>0.63334458964976403</v>
      </c>
      <c r="D297" s="14">
        <f t="shared" si="56"/>
        <v>1.9587976999476845E-2</v>
      </c>
      <c r="E297">
        <f t="shared" si="57"/>
        <v>0.62681526398327181</v>
      </c>
      <c r="F297" s="14">
        <f t="shared" si="48"/>
        <v>0.62681526398327181</v>
      </c>
      <c r="H297">
        <f t="shared" si="58"/>
        <v>0.62681526398327181</v>
      </c>
      <c r="I297">
        <f t="shared" si="49"/>
        <v>1.9598286461055516E-2</v>
      </c>
      <c r="J297">
        <f t="shared" si="50"/>
        <v>0.62714516675378928</v>
      </c>
      <c r="M297" s="15">
        <v>21.954482203438001</v>
      </c>
    </row>
    <row r="298" spans="1:13" x14ac:dyDescent="0.3">
      <c r="A298" s="15">
        <v>20.996452187912901</v>
      </c>
      <c r="B298" s="15">
        <f t="shared" si="47"/>
        <v>21</v>
      </c>
      <c r="C298">
        <f t="shared" si="55"/>
        <v>0.63660925248301081</v>
      </c>
      <c r="D298" s="14">
        <f t="shared" si="56"/>
        <v>1.9587976999476845E-2</v>
      </c>
      <c r="E298">
        <f t="shared" si="57"/>
        <v>0.63007992681651859</v>
      </c>
      <c r="F298" s="14">
        <f t="shared" si="48"/>
        <v>0.63007992681651859</v>
      </c>
      <c r="H298">
        <f t="shared" si="58"/>
        <v>0.63007992681651859</v>
      </c>
      <c r="I298">
        <f t="shared" si="49"/>
        <v>1.9598286461055516E-2</v>
      </c>
      <c r="J298">
        <f t="shared" si="50"/>
        <v>0.63041154783063258</v>
      </c>
      <c r="M298" s="15">
        <v>21.964566729917198</v>
      </c>
    </row>
    <row r="299" spans="1:13" x14ac:dyDescent="0.3">
      <c r="A299" s="15">
        <v>21.006536714392102</v>
      </c>
      <c r="B299" s="15">
        <f t="shared" si="47"/>
        <v>21.01</v>
      </c>
      <c r="C299">
        <f t="shared" si="55"/>
        <v>0.63987391531625759</v>
      </c>
      <c r="D299" s="14">
        <f t="shared" si="56"/>
        <v>1.9587976999476845E-2</v>
      </c>
      <c r="E299">
        <f t="shared" si="57"/>
        <v>0.63334458964976525</v>
      </c>
      <c r="F299" s="14">
        <f t="shared" si="48"/>
        <v>0.63334458964976525</v>
      </c>
      <c r="H299">
        <f t="shared" si="58"/>
        <v>0.63334458964976525</v>
      </c>
      <c r="I299">
        <f t="shared" si="49"/>
        <v>1.9598286461055516E-2</v>
      </c>
      <c r="J299">
        <f t="shared" si="50"/>
        <v>0.63367792890747565</v>
      </c>
      <c r="M299" s="15">
        <v>21.974651256396399</v>
      </c>
    </row>
    <row r="300" spans="1:13" x14ac:dyDescent="0.3">
      <c r="A300" s="15">
        <v>21.016621240871299</v>
      </c>
      <c r="B300" s="15">
        <f t="shared" si="47"/>
        <v>21.02</v>
      </c>
      <c r="C300">
        <f t="shared" si="55"/>
        <v>0.64313857814950304</v>
      </c>
      <c r="D300" s="14">
        <f t="shared" si="56"/>
        <v>1.9587976999476845E-2</v>
      </c>
      <c r="E300">
        <f t="shared" si="57"/>
        <v>0.63660925248301081</v>
      </c>
      <c r="F300" s="14">
        <f t="shared" si="48"/>
        <v>0.63660925248301081</v>
      </c>
      <c r="H300">
        <f t="shared" si="58"/>
        <v>0.63660925248301081</v>
      </c>
      <c r="I300">
        <f t="shared" si="49"/>
        <v>1.9598286461055516E-2</v>
      </c>
      <c r="J300">
        <f t="shared" si="50"/>
        <v>0.63694430998431772</v>
      </c>
      <c r="M300" s="15">
        <v>21.9847357828756</v>
      </c>
    </row>
    <row r="301" spans="1:13" x14ac:dyDescent="0.3">
      <c r="A301" s="15">
        <v>21.026705767350499</v>
      </c>
      <c r="B301" s="15">
        <f t="shared" si="47"/>
        <v>21.03</v>
      </c>
      <c r="C301">
        <f t="shared" si="55"/>
        <v>0.64640324098274982</v>
      </c>
      <c r="D301" s="14">
        <f t="shared" si="56"/>
        <v>1.9587976999476845E-2</v>
      </c>
      <c r="E301">
        <f t="shared" si="57"/>
        <v>0.63987391531625759</v>
      </c>
      <c r="F301" s="14">
        <f t="shared" si="48"/>
        <v>0.63987391531625759</v>
      </c>
      <c r="H301">
        <f t="shared" si="58"/>
        <v>0.63987391531625759</v>
      </c>
      <c r="I301">
        <f t="shared" si="49"/>
        <v>1.9598286461055516E-2</v>
      </c>
      <c r="J301">
        <f t="shared" si="50"/>
        <v>0.64021069106116091</v>
      </c>
      <c r="M301" s="15">
        <v>21.9948203093548</v>
      </c>
    </row>
    <row r="302" spans="1:13" x14ac:dyDescent="0.3">
      <c r="A302" s="15">
        <v>21.036790293829799</v>
      </c>
      <c r="B302" s="15">
        <f t="shared" si="47"/>
        <v>21.04</v>
      </c>
      <c r="C302">
        <f t="shared" si="55"/>
        <v>0.64966790381599537</v>
      </c>
      <c r="D302" s="14">
        <f t="shared" si="56"/>
        <v>1.9587976999476845E-2</v>
      </c>
      <c r="E302">
        <f t="shared" si="57"/>
        <v>0.64313857814950304</v>
      </c>
      <c r="F302" s="14">
        <f t="shared" si="48"/>
        <v>0.64313857814950304</v>
      </c>
      <c r="H302">
        <f t="shared" si="58"/>
        <v>0.64313857814950304</v>
      </c>
      <c r="I302">
        <f t="shared" si="49"/>
        <v>1.9598286461055516E-2</v>
      </c>
      <c r="J302">
        <f t="shared" si="50"/>
        <v>0.64347707213800276</v>
      </c>
      <c r="M302" s="15">
        <v>22.004904835834001</v>
      </c>
    </row>
    <row r="303" spans="1:13" x14ac:dyDescent="0.3">
      <c r="A303" s="15">
        <v>21.046874820309</v>
      </c>
      <c r="B303" s="15">
        <f t="shared" si="47"/>
        <v>21.05</v>
      </c>
      <c r="C303">
        <f t="shared" si="55"/>
        <v>0.65293256664924215</v>
      </c>
      <c r="D303" s="14">
        <f t="shared" si="56"/>
        <v>1.9587976999476845E-2</v>
      </c>
      <c r="E303">
        <f t="shared" si="57"/>
        <v>0.64640324098274982</v>
      </c>
      <c r="F303" s="14">
        <f t="shared" si="48"/>
        <v>0.64640324098274982</v>
      </c>
      <c r="H303">
        <f t="shared" si="58"/>
        <v>0.64640324098274982</v>
      </c>
      <c r="I303">
        <f t="shared" si="49"/>
        <v>1.9598286461055516E-2</v>
      </c>
      <c r="J303">
        <f t="shared" si="50"/>
        <v>0.64674345321484605</v>
      </c>
      <c r="M303" s="15">
        <v>22.014989362313301</v>
      </c>
    </row>
    <row r="304" spans="1:13" x14ac:dyDescent="0.3">
      <c r="A304" s="15">
        <v>21.056959346788201</v>
      </c>
      <c r="B304" s="15">
        <f t="shared" si="47"/>
        <v>21.06</v>
      </c>
      <c r="C304">
        <f t="shared" si="55"/>
        <v>0.6561972294824876</v>
      </c>
      <c r="D304" s="14">
        <f t="shared" si="56"/>
        <v>1.9587976999476845E-2</v>
      </c>
      <c r="E304">
        <f t="shared" si="57"/>
        <v>0.64966790381599537</v>
      </c>
      <c r="F304" s="14">
        <f t="shared" si="48"/>
        <v>0.64966790381599537</v>
      </c>
      <c r="H304">
        <f t="shared" si="58"/>
        <v>0.64966790381599537</v>
      </c>
      <c r="I304">
        <f t="shared" si="49"/>
        <v>1.9598286461055516E-2</v>
      </c>
      <c r="J304">
        <f t="shared" si="50"/>
        <v>0.65000983429168802</v>
      </c>
      <c r="M304" s="15">
        <v>22.025073888792502</v>
      </c>
    </row>
    <row r="305" spans="1:13" x14ac:dyDescent="0.3">
      <c r="A305" s="15">
        <v>21.067043873267401</v>
      </c>
      <c r="B305" s="15">
        <f t="shared" si="47"/>
        <v>21.07</v>
      </c>
      <c r="C305">
        <f t="shared" si="55"/>
        <v>0.65946189231573438</v>
      </c>
      <c r="D305" s="14">
        <f t="shared" si="56"/>
        <v>1.9587976999476845E-2</v>
      </c>
      <c r="E305">
        <f t="shared" si="57"/>
        <v>0.65293256664924215</v>
      </c>
      <c r="F305" s="14">
        <f t="shared" si="48"/>
        <v>0.65293256664924215</v>
      </c>
      <c r="H305">
        <f t="shared" si="58"/>
        <v>0.65293256664924215</v>
      </c>
      <c r="I305">
        <f t="shared" si="49"/>
        <v>1.9598286461055516E-2</v>
      </c>
      <c r="J305">
        <f t="shared" si="50"/>
        <v>0.6532762153685312</v>
      </c>
      <c r="M305" s="15">
        <v>22.035158415271699</v>
      </c>
    </row>
    <row r="306" spans="1:13" x14ac:dyDescent="0.3">
      <c r="A306" s="15">
        <v>21.077128399746599</v>
      </c>
      <c r="B306" s="15">
        <f t="shared" si="47"/>
        <v>21.08</v>
      </c>
      <c r="C306">
        <f t="shared" si="55"/>
        <v>0.66272655514897993</v>
      </c>
      <c r="D306" s="14">
        <f t="shared" si="56"/>
        <v>1.9587976999476845E-2</v>
      </c>
      <c r="E306">
        <f t="shared" si="57"/>
        <v>0.6561972294824876</v>
      </c>
      <c r="F306" s="14">
        <f t="shared" si="48"/>
        <v>0.6561972294824876</v>
      </c>
      <c r="H306">
        <f t="shared" si="58"/>
        <v>0.6561972294824876</v>
      </c>
      <c r="I306">
        <f t="shared" si="49"/>
        <v>1.9598286461055516E-2</v>
      </c>
      <c r="J306">
        <f t="shared" si="50"/>
        <v>0.65654259644537316</v>
      </c>
      <c r="M306" s="15">
        <v>22.045242941750899</v>
      </c>
    </row>
    <row r="307" spans="1:13" x14ac:dyDescent="0.3">
      <c r="A307" s="15">
        <v>21.087212926225799</v>
      </c>
      <c r="B307" s="15">
        <f t="shared" si="47"/>
        <v>21.09</v>
      </c>
      <c r="C307">
        <f t="shared" si="55"/>
        <v>0.6659912179822266</v>
      </c>
      <c r="D307" s="14">
        <f t="shared" si="56"/>
        <v>1.9587976999476845E-2</v>
      </c>
      <c r="E307">
        <f t="shared" si="57"/>
        <v>0.65946189231573438</v>
      </c>
      <c r="F307" s="14">
        <f t="shared" si="48"/>
        <v>0.65946189231573438</v>
      </c>
      <c r="H307">
        <f t="shared" si="58"/>
        <v>0.65946189231573438</v>
      </c>
      <c r="I307">
        <f t="shared" si="49"/>
        <v>1.9598286461055516E-2</v>
      </c>
      <c r="J307">
        <f t="shared" si="50"/>
        <v>0.65980897752221634</v>
      </c>
      <c r="M307" s="15">
        <v>22.0553274682301</v>
      </c>
    </row>
    <row r="308" spans="1:13" x14ac:dyDescent="0.3">
      <c r="A308" s="15">
        <v>21.097297452705</v>
      </c>
      <c r="B308" s="15">
        <f t="shared" si="47"/>
        <v>21.1</v>
      </c>
      <c r="C308">
        <f t="shared" si="55"/>
        <v>0.66925588081547338</v>
      </c>
      <c r="D308" s="14">
        <f t="shared" si="56"/>
        <v>1.9587976999476845E-2</v>
      </c>
      <c r="E308">
        <f t="shared" si="57"/>
        <v>0.66272655514898116</v>
      </c>
      <c r="F308" s="14">
        <f t="shared" si="48"/>
        <v>0.66272655514898116</v>
      </c>
      <c r="H308">
        <f t="shared" si="58"/>
        <v>0.66272655514898116</v>
      </c>
      <c r="I308">
        <f t="shared" si="49"/>
        <v>1.9598286461055516E-2</v>
      </c>
      <c r="J308">
        <f t="shared" si="50"/>
        <v>0.66307535859905953</v>
      </c>
      <c r="M308" s="15">
        <v>22.065411994709301</v>
      </c>
    </row>
    <row r="309" spans="1:13" x14ac:dyDescent="0.3">
      <c r="A309" s="15">
        <v>21.107381979184201</v>
      </c>
      <c r="B309" s="15">
        <f t="shared" si="47"/>
        <v>21.11</v>
      </c>
      <c r="C309">
        <f t="shared" si="55"/>
        <v>0.67252054364871894</v>
      </c>
      <c r="D309" s="14">
        <f t="shared" si="56"/>
        <v>1.9587976999476845E-2</v>
      </c>
      <c r="E309">
        <f t="shared" si="57"/>
        <v>0.6659912179822266</v>
      </c>
      <c r="F309" s="14">
        <f t="shared" si="48"/>
        <v>0.6659912179822266</v>
      </c>
      <c r="H309">
        <f t="shared" si="58"/>
        <v>0.6659912179822266</v>
      </c>
      <c r="I309">
        <f t="shared" si="49"/>
        <v>1.9598286461055516E-2</v>
      </c>
      <c r="J309">
        <f t="shared" si="50"/>
        <v>0.66634173967590149</v>
      </c>
      <c r="M309" s="15">
        <v>22.075496521188501</v>
      </c>
    </row>
    <row r="310" spans="1:13" x14ac:dyDescent="0.3">
      <c r="A310" s="15">
        <v>21.117466505663401</v>
      </c>
      <c r="B310" s="15">
        <f t="shared" si="47"/>
        <v>21.12</v>
      </c>
      <c r="C310">
        <f t="shared" si="55"/>
        <v>0.67578520648196572</v>
      </c>
      <c r="D310" s="14">
        <f t="shared" si="56"/>
        <v>1.9587976999476845E-2</v>
      </c>
      <c r="E310">
        <f t="shared" si="57"/>
        <v>0.66925588081547338</v>
      </c>
      <c r="F310" s="14">
        <f t="shared" si="48"/>
        <v>0.66925588081547338</v>
      </c>
      <c r="H310">
        <f t="shared" si="58"/>
        <v>0.66925588081547338</v>
      </c>
      <c r="I310">
        <f t="shared" si="49"/>
        <v>1.9598286461055516E-2</v>
      </c>
      <c r="J310">
        <f t="shared" si="50"/>
        <v>0.66960812075274467</v>
      </c>
      <c r="M310" s="15">
        <v>22.085581047667699</v>
      </c>
    </row>
    <row r="311" spans="1:13" x14ac:dyDescent="0.3">
      <c r="A311" s="15">
        <v>21.127551032142701</v>
      </c>
      <c r="B311" s="15">
        <f t="shared" si="47"/>
        <v>21.13</v>
      </c>
      <c r="C311">
        <f t="shared" si="55"/>
        <v>0.67904986931521116</v>
      </c>
      <c r="D311" s="14">
        <f t="shared" si="56"/>
        <v>1.9587976999476845E-2</v>
      </c>
      <c r="E311">
        <f t="shared" si="57"/>
        <v>0.67252054364871894</v>
      </c>
      <c r="F311" s="14">
        <f t="shared" si="48"/>
        <v>0.67252054364871894</v>
      </c>
      <c r="H311">
        <f t="shared" si="58"/>
        <v>0.67252054364871894</v>
      </c>
      <c r="I311">
        <f t="shared" si="49"/>
        <v>1.9598286461055516E-2</v>
      </c>
      <c r="J311">
        <f t="shared" si="50"/>
        <v>0.67287450182958675</v>
      </c>
      <c r="M311" s="15">
        <v>22.095665574146999</v>
      </c>
    </row>
    <row r="312" spans="1:13" x14ac:dyDescent="0.3">
      <c r="A312" s="15">
        <v>21.137635558621898</v>
      </c>
      <c r="B312" s="15">
        <f t="shared" si="47"/>
        <v>21.14</v>
      </c>
      <c r="C312">
        <f t="shared" si="55"/>
        <v>0.68231453214845794</v>
      </c>
      <c r="D312" s="14">
        <f t="shared" si="56"/>
        <v>1.9587976999476845E-2</v>
      </c>
      <c r="E312">
        <f t="shared" si="57"/>
        <v>0.67578520648196572</v>
      </c>
      <c r="F312" s="14">
        <f t="shared" si="48"/>
        <v>0.67578520648196572</v>
      </c>
      <c r="H312">
        <f t="shared" si="58"/>
        <v>0.67578520648196572</v>
      </c>
      <c r="I312">
        <f t="shared" si="49"/>
        <v>1.9598286461055516E-2</v>
      </c>
      <c r="J312">
        <f t="shared" si="50"/>
        <v>0.67614088290642993</v>
      </c>
      <c r="M312" s="15">
        <v>22.105750100626199</v>
      </c>
    </row>
    <row r="313" spans="1:13" x14ac:dyDescent="0.3">
      <c r="A313" s="15">
        <v>21.147720085101099</v>
      </c>
      <c r="B313" s="15">
        <f t="shared" si="47"/>
        <v>21.15</v>
      </c>
      <c r="C313">
        <f t="shared" si="55"/>
        <v>0.6855791949817035</v>
      </c>
      <c r="D313" s="14">
        <f t="shared" si="56"/>
        <v>1.9587976999476845E-2</v>
      </c>
      <c r="E313">
        <f t="shared" si="57"/>
        <v>0.67904986931521116</v>
      </c>
      <c r="F313" s="14">
        <f t="shared" si="48"/>
        <v>0.67904986931521116</v>
      </c>
      <c r="H313">
        <f t="shared" si="58"/>
        <v>0.67904986931521116</v>
      </c>
      <c r="I313">
        <f t="shared" si="49"/>
        <v>1.9598286461055516E-2</v>
      </c>
      <c r="J313">
        <f t="shared" si="50"/>
        <v>0.67940726398327178</v>
      </c>
      <c r="M313" s="15">
        <v>22.1158346271054</v>
      </c>
    </row>
    <row r="314" spans="1:13" x14ac:dyDescent="0.3">
      <c r="A314" s="15">
        <v>21.1578046115803</v>
      </c>
      <c r="B314" s="15">
        <f t="shared" si="47"/>
        <v>21.16</v>
      </c>
      <c r="C314">
        <f t="shared" si="55"/>
        <v>0.68884385781495028</v>
      </c>
      <c r="D314" s="14">
        <f t="shared" si="56"/>
        <v>1.9587976999476845E-2</v>
      </c>
      <c r="E314">
        <f t="shared" si="57"/>
        <v>0.68231453214845794</v>
      </c>
      <c r="F314" s="14">
        <f t="shared" si="48"/>
        <v>0.68231453214845794</v>
      </c>
      <c r="H314">
        <f t="shared" si="58"/>
        <v>0.68231453214845794</v>
      </c>
      <c r="I314">
        <f t="shared" si="49"/>
        <v>1.9598286461055516E-2</v>
      </c>
      <c r="J314">
        <f t="shared" si="50"/>
        <v>0.68267364506011508</v>
      </c>
      <c r="M314" s="15">
        <v>22.125919153584601</v>
      </c>
    </row>
    <row r="315" spans="1:13" x14ac:dyDescent="0.3">
      <c r="A315" s="15">
        <v>21.1678891380595</v>
      </c>
      <c r="B315" s="15">
        <f t="shared" si="47"/>
        <v>21.17</v>
      </c>
      <c r="C315">
        <f t="shared" si="55"/>
        <v>0.69210852064819695</v>
      </c>
      <c r="D315" s="14">
        <f t="shared" si="56"/>
        <v>1.9587976999476845E-2</v>
      </c>
      <c r="E315">
        <f t="shared" si="57"/>
        <v>0.68557919498170472</v>
      </c>
      <c r="F315" s="14">
        <f t="shared" si="48"/>
        <v>0.68557919498170472</v>
      </c>
      <c r="H315">
        <f t="shared" si="58"/>
        <v>0.68557919498170472</v>
      </c>
      <c r="I315">
        <f t="shared" si="49"/>
        <v>1.9598286461055516E-2</v>
      </c>
      <c r="J315">
        <f t="shared" si="50"/>
        <v>0.68594002613695826</v>
      </c>
      <c r="M315" s="15">
        <v>22.136003680063801</v>
      </c>
    </row>
    <row r="316" spans="1:13" x14ac:dyDescent="0.3">
      <c r="A316" s="15">
        <v>21.177973664538701</v>
      </c>
      <c r="B316" s="15">
        <f t="shared" si="47"/>
        <v>21.18</v>
      </c>
      <c r="C316">
        <f t="shared" si="55"/>
        <v>0.6953731834814425</v>
      </c>
      <c r="D316" s="14">
        <f t="shared" si="56"/>
        <v>1.9587976999476845E-2</v>
      </c>
      <c r="E316">
        <f t="shared" si="57"/>
        <v>0.68884385781495028</v>
      </c>
      <c r="F316" s="14">
        <f t="shared" si="48"/>
        <v>0.68884385781495028</v>
      </c>
      <c r="H316">
        <f t="shared" si="58"/>
        <v>0.68884385781495028</v>
      </c>
      <c r="I316">
        <f t="shared" si="49"/>
        <v>1.9598286461055516E-2</v>
      </c>
      <c r="J316">
        <f t="shared" si="50"/>
        <v>0.68920640721380022</v>
      </c>
      <c r="M316" s="15">
        <v>22.146088206542998</v>
      </c>
    </row>
    <row r="317" spans="1:13" x14ac:dyDescent="0.3">
      <c r="A317" s="15">
        <v>21.188058191017902</v>
      </c>
      <c r="B317" s="15">
        <f t="shared" si="47"/>
        <v>21.19</v>
      </c>
      <c r="C317">
        <f t="shared" ref="C317:C348" si="59">-0.3287*$B$99*(($B$104-B317)/$B$112)</f>
        <v>0.69863784631468928</v>
      </c>
      <c r="D317" s="14">
        <f t="shared" ref="D317:D348" si="60">IF(C317&gt;=$C$110,$C$110,C317)</f>
        <v>1.9587976999476845E-2</v>
      </c>
      <c r="E317">
        <f t="shared" ref="E317:E348" si="61">0.3287*$B$99*((B317-$B$106)/$B$112)</f>
        <v>0.69210852064819695</v>
      </c>
      <c r="F317" s="14">
        <f t="shared" si="48"/>
        <v>0.69210852064819695</v>
      </c>
      <c r="H317">
        <f t="shared" ref="H317:H348" si="62">-0.3287*$B$99*(($B$106-B317)/$B$112)</f>
        <v>0.69210852064819695</v>
      </c>
      <c r="I317">
        <f t="shared" si="49"/>
        <v>1.9598286461055516E-2</v>
      </c>
      <c r="J317">
        <f t="shared" si="50"/>
        <v>0.6924727882906434</v>
      </c>
      <c r="M317" s="15">
        <v>22.156172733022199</v>
      </c>
    </row>
    <row r="318" spans="1:13" x14ac:dyDescent="0.3">
      <c r="A318" s="15">
        <v>21.198142717497099</v>
      </c>
      <c r="B318" s="15">
        <f t="shared" si="47"/>
        <v>21.2</v>
      </c>
      <c r="C318">
        <f t="shared" si="59"/>
        <v>0.70190250914793473</v>
      </c>
      <c r="D318" s="14">
        <f t="shared" si="60"/>
        <v>1.9587976999476845E-2</v>
      </c>
      <c r="E318">
        <f t="shared" si="61"/>
        <v>0.6953731834814425</v>
      </c>
      <c r="F318" s="14">
        <f t="shared" si="48"/>
        <v>0.6953731834814425</v>
      </c>
      <c r="H318">
        <f t="shared" si="62"/>
        <v>0.6953731834814425</v>
      </c>
      <c r="I318">
        <f t="shared" si="49"/>
        <v>1.9598286461055516E-2</v>
      </c>
      <c r="J318">
        <f t="shared" si="50"/>
        <v>0.69573916936748537</v>
      </c>
      <c r="M318" s="15">
        <v>22.1662572595014</v>
      </c>
    </row>
    <row r="319" spans="1:13" x14ac:dyDescent="0.3">
      <c r="A319" s="15">
        <v>21.2082272439763</v>
      </c>
      <c r="B319" s="15">
        <f t="shared" si="47"/>
        <v>21.21</v>
      </c>
      <c r="C319">
        <f t="shared" si="59"/>
        <v>0.70516717198118151</v>
      </c>
      <c r="D319" s="14">
        <f t="shared" si="60"/>
        <v>1.9587976999476845E-2</v>
      </c>
      <c r="E319">
        <f t="shared" si="61"/>
        <v>0.69863784631468928</v>
      </c>
      <c r="F319" s="14">
        <f t="shared" si="48"/>
        <v>0.69863784631468928</v>
      </c>
      <c r="H319">
        <f t="shared" si="62"/>
        <v>0.69863784631468928</v>
      </c>
      <c r="I319">
        <f t="shared" si="49"/>
        <v>1.9598286461055516E-2</v>
      </c>
      <c r="J319">
        <f t="shared" si="50"/>
        <v>0.69900555044432866</v>
      </c>
      <c r="M319" s="15">
        <v>22.1763417859806</v>
      </c>
    </row>
    <row r="320" spans="1:13" x14ac:dyDescent="0.3">
      <c r="A320" s="15">
        <v>21.2183117704556</v>
      </c>
      <c r="B320" s="15">
        <f t="shared" si="47"/>
        <v>21.22</v>
      </c>
      <c r="C320">
        <f t="shared" si="59"/>
        <v>0.70843183481442706</v>
      </c>
      <c r="D320" s="14">
        <f t="shared" si="60"/>
        <v>1.9587976999476845E-2</v>
      </c>
      <c r="E320">
        <f t="shared" si="61"/>
        <v>0.70190250914793473</v>
      </c>
      <c r="F320" s="14">
        <f t="shared" si="48"/>
        <v>0.70190250914793473</v>
      </c>
      <c r="H320">
        <f t="shared" si="62"/>
        <v>0.70190250914793473</v>
      </c>
      <c r="I320">
        <f t="shared" si="49"/>
        <v>1.9598286461055516E-2</v>
      </c>
      <c r="J320">
        <f t="shared" si="50"/>
        <v>0.70227193152117051</v>
      </c>
      <c r="M320" s="15">
        <v>22.186426312459901</v>
      </c>
    </row>
    <row r="321" spans="1:13" x14ac:dyDescent="0.3">
      <c r="A321" s="15">
        <v>21.2283962969348</v>
      </c>
      <c r="B321" s="15">
        <f t="shared" ref="B321:B384" si="63">ROUND(A321,2)</f>
        <v>21.23</v>
      </c>
      <c r="C321">
        <f t="shared" si="59"/>
        <v>0.71169649764767384</v>
      </c>
      <c r="D321" s="14">
        <f t="shared" si="60"/>
        <v>1.9587976999476845E-2</v>
      </c>
      <c r="E321">
        <f t="shared" si="61"/>
        <v>0.70516717198118151</v>
      </c>
      <c r="F321" s="14">
        <f t="shared" ref="F321:F384" si="64">IF(E321&lt;=$C$111,$C$111,E321)</f>
        <v>0.70516717198118151</v>
      </c>
      <c r="H321">
        <f t="shared" si="62"/>
        <v>0.70516717198118151</v>
      </c>
      <c r="I321">
        <f t="shared" ref="I321:I384" si="65">$B$100/$B$99*D321</f>
        <v>1.9598286461055516E-2</v>
      </c>
      <c r="J321">
        <f t="shared" ref="J321:J384" si="66">$B$100/$B$99*F321</f>
        <v>0.70553831259801369</v>
      </c>
      <c r="M321" s="15">
        <v>22.196510838939101</v>
      </c>
    </row>
    <row r="322" spans="1:13" x14ac:dyDescent="0.3">
      <c r="A322" s="15">
        <v>21.238480823414001</v>
      </c>
      <c r="B322" s="15">
        <f t="shared" si="63"/>
        <v>21.24</v>
      </c>
      <c r="C322">
        <f t="shared" si="59"/>
        <v>0.71496116048091929</v>
      </c>
      <c r="D322" s="14">
        <f t="shared" si="60"/>
        <v>1.9587976999476845E-2</v>
      </c>
      <c r="E322">
        <f t="shared" si="61"/>
        <v>0.70843183481442706</v>
      </c>
      <c r="F322" s="14">
        <f t="shared" si="64"/>
        <v>0.70843183481442706</v>
      </c>
      <c r="H322">
        <f t="shared" si="62"/>
        <v>0.70843183481442706</v>
      </c>
      <c r="I322">
        <f t="shared" si="65"/>
        <v>1.9598286461055516E-2</v>
      </c>
      <c r="J322">
        <f t="shared" si="66"/>
        <v>0.70880469367485577</v>
      </c>
      <c r="M322" s="15">
        <v>22.206595365418298</v>
      </c>
    </row>
    <row r="323" spans="1:13" x14ac:dyDescent="0.3">
      <c r="A323" s="15">
        <v>21.248565349893202</v>
      </c>
      <c r="B323" s="15">
        <f t="shared" si="63"/>
        <v>21.25</v>
      </c>
      <c r="C323">
        <f t="shared" si="59"/>
        <v>0.71822582331416607</v>
      </c>
      <c r="D323" s="14">
        <f t="shared" si="60"/>
        <v>1.9587976999476845E-2</v>
      </c>
      <c r="E323">
        <f t="shared" si="61"/>
        <v>0.71169649764767384</v>
      </c>
      <c r="F323" s="14">
        <f t="shared" si="64"/>
        <v>0.71169649764767384</v>
      </c>
      <c r="H323">
        <f t="shared" si="62"/>
        <v>0.71169649764767384</v>
      </c>
      <c r="I323">
        <f t="shared" si="65"/>
        <v>1.9598286461055516E-2</v>
      </c>
      <c r="J323">
        <f t="shared" si="66"/>
        <v>0.71207107475169895</v>
      </c>
      <c r="M323" s="15">
        <v>22.216679891897499</v>
      </c>
    </row>
    <row r="324" spans="1:13" x14ac:dyDescent="0.3">
      <c r="A324" s="15">
        <v>21.258649876372399</v>
      </c>
      <c r="B324" s="15">
        <f t="shared" si="63"/>
        <v>21.26</v>
      </c>
      <c r="C324">
        <f t="shared" si="59"/>
        <v>0.72149048614741285</v>
      </c>
      <c r="D324" s="14">
        <f t="shared" si="60"/>
        <v>1.9587976999476845E-2</v>
      </c>
      <c r="E324">
        <f t="shared" si="61"/>
        <v>0.71496116048092051</v>
      </c>
      <c r="F324" s="14">
        <f t="shared" si="64"/>
        <v>0.71496116048092051</v>
      </c>
      <c r="H324">
        <f t="shared" si="62"/>
        <v>0.71496116048092051</v>
      </c>
      <c r="I324">
        <f t="shared" si="65"/>
        <v>1.9598286461055516E-2</v>
      </c>
      <c r="J324">
        <f t="shared" si="66"/>
        <v>0.71533745582854202</v>
      </c>
      <c r="M324" s="15">
        <v>22.2267644183767</v>
      </c>
    </row>
    <row r="325" spans="1:13" x14ac:dyDescent="0.3">
      <c r="A325" s="15">
        <v>21.268734402851599</v>
      </c>
      <c r="B325" s="15">
        <f t="shared" si="63"/>
        <v>21.27</v>
      </c>
      <c r="C325">
        <f t="shared" si="59"/>
        <v>0.72475514898065829</v>
      </c>
      <c r="D325" s="14">
        <f t="shared" si="60"/>
        <v>1.9587976999476845E-2</v>
      </c>
      <c r="E325">
        <f t="shared" si="61"/>
        <v>0.71822582331416607</v>
      </c>
      <c r="F325" s="14">
        <f t="shared" si="64"/>
        <v>0.71822582331416607</v>
      </c>
      <c r="H325">
        <f t="shared" si="62"/>
        <v>0.71822582331416607</v>
      </c>
      <c r="I325">
        <f t="shared" si="65"/>
        <v>1.9598286461055516E-2</v>
      </c>
      <c r="J325">
        <f t="shared" si="66"/>
        <v>0.7186038369053841</v>
      </c>
      <c r="M325" s="15">
        <v>22.2368489448559</v>
      </c>
    </row>
    <row r="326" spans="1:13" x14ac:dyDescent="0.3">
      <c r="A326" s="15">
        <v>21.2788189293308</v>
      </c>
      <c r="B326" s="15">
        <f t="shared" si="63"/>
        <v>21.28</v>
      </c>
      <c r="C326">
        <f t="shared" si="59"/>
        <v>0.72801981181390507</v>
      </c>
      <c r="D326" s="14">
        <f t="shared" si="60"/>
        <v>1.9587976999476845E-2</v>
      </c>
      <c r="E326">
        <f t="shared" si="61"/>
        <v>0.72149048614741285</v>
      </c>
      <c r="F326" s="14">
        <f t="shared" si="64"/>
        <v>0.72149048614741285</v>
      </c>
      <c r="H326">
        <f t="shared" si="62"/>
        <v>0.72149048614741285</v>
      </c>
      <c r="I326">
        <f t="shared" si="65"/>
        <v>1.9598286461055516E-2</v>
      </c>
      <c r="J326">
        <f t="shared" si="66"/>
        <v>0.72187021798222728</v>
      </c>
      <c r="M326" s="15">
        <v>22.246933471335101</v>
      </c>
    </row>
    <row r="327" spans="1:13" x14ac:dyDescent="0.3">
      <c r="A327" s="15">
        <v>21.288903455810001</v>
      </c>
      <c r="B327" s="15">
        <f t="shared" si="63"/>
        <v>21.29</v>
      </c>
      <c r="C327">
        <f t="shared" si="59"/>
        <v>0.73128447464715063</v>
      </c>
      <c r="D327" s="14">
        <f t="shared" si="60"/>
        <v>1.9587976999476845E-2</v>
      </c>
      <c r="E327">
        <f t="shared" si="61"/>
        <v>0.72475514898065829</v>
      </c>
      <c r="F327" s="14">
        <f t="shared" si="64"/>
        <v>0.72475514898065829</v>
      </c>
      <c r="H327">
        <f t="shared" si="62"/>
        <v>0.72475514898065829</v>
      </c>
      <c r="I327">
        <f t="shared" si="65"/>
        <v>1.9598286461055516E-2</v>
      </c>
      <c r="J327">
        <f t="shared" si="66"/>
        <v>0.72513659905906913</v>
      </c>
      <c r="M327" s="15">
        <v>22.257017997814302</v>
      </c>
    </row>
    <row r="328" spans="1:13" x14ac:dyDescent="0.3">
      <c r="A328" s="15">
        <v>21.298987982289201</v>
      </c>
      <c r="B328" s="15">
        <f t="shared" si="63"/>
        <v>21.3</v>
      </c>
      <c r="C328">
        <f t="shared" si="59"/>
        <v>0.73454913748039741</v>
      </c>
      <c r="D328" s="14">
        <f t="shared" si="60"/>
        <v>1.9587976999476845E-2</v>
      </c>
      <c r="E328">
        <f t="shared" si="61"/>
        <v>0.72801981181390507</v>
      </c>
      <c r="F328" s="14">
        <f t="shared" si="64"/>
        <v>0.72801981181390507</v>
      </c>
      <c r="H328">
        <f t="shared" si="62"/>
        <v>0.72801981181390507</v>
      </c>
      <c r="I328">
        <f t="shared" si="65"/>
        <v>1.9598286461055516E-2</v>
      </c>
      <c r="J328">
        <f t="shared" si="66"/>
        <v>0.72840298013591243</v>
      </c>
      <c r="M328" s="15">
        <v>22.267102524293499</v>
      </c>
    </row>
    <row r="329" spans="1:13" x14ac:dyDescent="0.3">
      <c r="A329" s="15">
        <v>21.309072508768502</v>
      </c>
      <c r="B329" s="15">
        <f t="shared" si="63"/>
        <v>21.31</v>
      </c>
      <c r="C329">
        <f t="shared" si="59"/>
        <v>0.73781380031364285</v>
      </c>
      <c r="D329" s="14">
        <f t="shared" si="60"/>
        <v>1.9587976999476845E-2</v>
      </c>
      <c r="E329">
        <f t="shared" si="61"/>
        <v>0.73128447464715063</v>
      </c>
      <c r="F329" s="14">
        <f t="shared" si="64"/>
        <v>0.73128447464715063</v>
      </c>
      <c r="H329">
        <f t="shared" si="62"/>
        <v>0.73128447464715063</v>
      </c>
      <c r="I329">
        <f t="shared" si="65"/>
        <v>1.9598286461055516E-2</v>
      </c>
      <c r="J329">
        <f t="shared" si="66"/>
        <v>0.73166936121275439</v>
      </c>
      <c r="M329" s="15">
        <v>22.277187050772799</v>
      </c>
    </row>
    <row r="330" spans="1:13" x14ac:dyDescent="0.3">
      <c r="A330" s="15">
        <v>21.319157035247699</v>
      </c>
      <c r="B330" s="15">
        <f t="shared" si="63"/>
        <v>21.32</v>
      </c>
      <c r="C330">
        <f t="shared" si="59"/>
        <v>0.74107846314688963</v>
      </c>
      <c r="D330" s="14">
        <f t="shared" si="60"/>
        <v>1.9587976999476845E-2</v>
      </c>
      <c r="E330">
        <f t="shared" si="61"/>
        <v>0.73454913748039741</v>
      </c>
      <c r="F330" s="14">
        <f t="shared" si="64"/>
        <v>0.73454913748039741</v>
      </c>
      <c r="H330">
        <f t="shared" si="62"/>
        <v>0.73454913748039741</v>
      </c>
      <c r="I330">
        <f t="shared" si="65"/>
        <v>1.9598286461055516E-2</v>
      </c>
      <c r="J330">
        <f t="shared" si="66"/>
        <v>0.73493574228959768</v>
      </c>
      <c r="M330" s="15">
        <v>22.287271577252</v>
      </c>
    </row>
    <row r="331" spans="1:13" x14ac:dyDescent="0.3">
      <c r="A331" s="15">
        <v>21.329241561726899</v>
      </c>
      <c r="B331" s="15">
        <f t="shared" si="63"/>
        <v>21.33</v>
      </c>
      <c r="C331">
        <f t="shared" si="59"/>
        <v>0.74434312598013519</v>
      </c>
      <c r="D331" s="14">
        <f t="shared" si="60"/>
        <v>1.9587976999476845E-2</v>
      </c>
      <c r="E331">
        <f t="shared" si="61"/>
        <v>0.73781380031364285</v>
      </c>
      <c r="F331" s="14">
        <f t="shared" si="64"/>
        <v>0.73781380031364285</v>
      </c>
      <c r="H331">
        <f t="shared" si="62"/>
        <v>0.73781380031364285</v>
      </c>
      <c r="I331">
        <f t="shared" si="65"/>
        <v>1.9598286461055516E-2</v>
      </c>
      <c r="J331">
        <f t="shared" si="66"/>
        <v>0.73820212336643953</v>
      </c>
      <c r="M331" s="15">
        <v>22.2973561037312</v>
      </c>
    </row>
    <row r="332" spans="1:13" x14ac:dyDescent="0.3">
      <c r="A332" s="15">
        <v>21.3393260882061</v>
      </c>
      <c r="B332" s="15">
        <f t="shared" si="63"/>
        <v>21.34</v>
      </c>
      <c r="C332">
        <f t="shared" si="59"/>
        <v>0.74760778881338197</v>
      </c>
      <c r="D332" s="14">
        <f t="shared" si="60"/>
        <v>1.9587976999476845E-2</v>
      </c>
      <c r="E332">
        <f t="shared" si="61"/>
        <v>0.74107846314688963</v>
      </c>
      <c r="F332" s="14">
        <f t="shared" si="64"/>
        <v>0.74107846314688963</v>
      </c>
      <c r="H332">
        <f t="shared" si="62"/>
        <v>0.74107846314688963</v>
      </c>
      <c r="I332">
        <f t="shared" si="65"/>
        <v>1.9598286461055516E-2</v>
      </c>
      <c r="J332">
        <f t="shared" si="66"/>
        <v>0.74146850444328272</v>
      </c>
      <c r="M332" s="15">
        <v>22.307440630210401</v>
      </c>
    </row>
    <row r="333" spans="1:13" x14ac:dyDescent="0.3">
      <c r="A333" s="15">
        <v>21.349410614685301</v>
      </c>
      <c r="B333" s="15">
        <f t="shared" si="63"/>
        <v>21.35</v>
      </c>
      <c r="C333">
        <f t="shared" si="59"/>
        <v>0.75087245164662864</v>
      </c>
      <c r="D333" s="14">
        <f t="shared" si="60"/>
        <v>1.9587976999476845E-2</v>
      </c>
      <c r="E333">
        <f t="shared" si="61"/>
        <v>0.74434312598013641</v>
      </c>
      <c r="F333" s="14">
        <f t="shared" si="64"/>
        <v>0.74434312598013641</v>
      </c>
      <c r="H333">
        <f t="shared" si="62"/>
        <v>0.74434312598013641</v>
      </c>
      <c r="I333">
        <f t="shared" si="65"/>
        <v>1.9598286461055516E-2</v>
      </c>
      <c r="J333">
        <f t="shared" si="66"/>
        <v>0.74473488552012601</v>
      </c>
      <c r="M333" s="15">
        <v>22.317525156689602</v>
      </c>
    </row>
    <row r="334" spans="1:13" x14ac:dyDescent="0.3">
      <c r="A334" s="15">
        <v>21.359495141164501</v>
      </c>
      <c r="B334" s="15">
        <f t="shared" si="63"/>
        <v>21.36</v>
      </c>
      <c r="C334">
        <f t="shared" si="59"/>
        <v>0.75413711447987419</v>
      </c>
      <c r="D334" s="14">
        <f t="shared" si="60"/>
        <v>1.9587976999476845E-2</v>
      </c>
      <c r="E334">
        <f t="shared" si="61"/>
        <v>0.74760778881338197</v>
      </c>
      <c r="F334" s="14">
        <f t="shared" si="64"/>
        <v>0.74760778881338197</v>
      </c>
      <c r="H334">
        <f t="shared" si="62"/>
        <v>0.74760778881338197</v>
      </c>
      <c r="I334">
        <f t="shared" si="65"/>
        <v>1.9598286461055516E-2</v>
      </c>
      <c r="J334">
        <f t="shared" si="66"/>
        <v>0.74800126659696797</v>
      </c>
      <c r="M334" s="15">
        <v>22.327609683168799</v>
      </c>
    </row>
    <row r="335" spans="1:13" x14ac:dyDescent="0.3">
      <c r="A335" s="15">
        <v>21.369579667643698</v>
      </c>
      <c r="B335" s="15">
        <f t="shared" si="63"/>
        <v>21.37</v>
      </c>
      <c r="C335">
        <f t="shared" si="59"/>
        <v>0.75740177731312097</v>
      </c>
      <c r="D335" s="14">
        <f t="shared" si="60"/>
        <v>1.9587976999476845E-2</v>
      </c>
      <c r="E335">
        <f t="shared" si="61"/>
        <v>0.75087245164662864</v>
      </c>
      <c r="F335" s="14">
        <f t="shared" si="64"/>
        <v>0.75087245164662864</v>
      </c>
      <c r="H335">
        <f t="shared" si="62"/>
        <v>0.75087245164662864</v>
      </c>
      <c r="I335">
        <f t="shared" si="65"/>
        <v>1.9598286461055516E-2</v>
      </c>
      <c r="J335">
        <f t="shared" si="66"/>
        <v>0.75126764767381105</v>
      </c>
      <c r="M335" s="15">
        <v>22.337694209647999</v>
      </c>
    </row>
    <row r="336" spans="1:13" x14ac:dyDescent="0.3">
      <c r="A336" s="15">
        <v>21.379664194122899</v>
      </c>
      <c r="B336" s="15">
        <f t="shared" si="63"/>
        <v>21.38</v>
      </c>
      <c r="C336">
        <f t="shared" si="59"/>
        <v>0.76066644014636642</v>
      </c>
      <c r="D336" s="14">
        <f t="shared" si="60"/>
        <v>1.9587976999476845E-2</v>
      </c>
      <c r="E336">
        <f t="shared" si="61"/>
        <v>0.75413711447987419</v>
      </c>
      <c r="F336" s="14">
        <f t="shared" si="64"/>
        <v>0.75413711447987419</v>
      </c>
      <c r="H336">
        <f t="shared" si="62"/>
        <v>0.75413711447987419</v>
      </c>
      <c r="I336">
        <f t="shared" si="65"/>
        <v>1.9598286461055516E-2</v>
      </c>
      <c r="J336">
        <f t="shared" si="66"/>
        <v>0.75453402875065312</v>
      </c>
      <c r="M336" s="15">
        <v>22.3477787361272</v>
      </c>
    </row>
    <row r="337" spans="1:13" x14ac:dyDescent="0.3">
      <c r="A337" s="15">
        <v>21.389748720602199</v>
      </c>
      <c r="B337" s="15">
        <f t="shared" si="63"/>
        <v>21.39</v>
      </c>
      <c r="C337">
        <f t="shared" si="59"/>
        <v>0.7639311029796132</v>
      </c>
      <c r="D337" s="14">
        <f t="shared" si="60"/>
        <v>1.9587976999476845E-2</v>
      </c>
      <c r="E337">
        <f t="shared" si="61"/>
        <v>0.75740177731312097</v>
      </c>
      <c r="F337" s="14">
        <f t="shared" si="64"/>
        <v>0.75740177731312097</v>
      </c>
      <c r="H337">
        <f t="shared" si="62"/>
        <v>0.75740177731312097</v>
      </c>
      <c r="I337">
        <f t="shared" si="65"/>
        <v>1.9598286461055516E-2</v>
      </c>
      <c r="J337">
        <f t="shared" si="66"/>
        <v>0.7578004098274963</v>
      </c>
      <c r="M337" s="15">
        <v>22.357863262606401</v>
      </c>
    </row>
    <row r="338" spans="1:13" x14ac:dyDescent="0.3">
      <c r="A338" s="15">
        <v>21.3998332470814</v>
      </c>
      <c r="B338" s="15">
        <f t="shared" si="63"/>
        <v>21.4</v>
      </c>
      <c r="C338">
        <f t="shared" si="59"/>
        <v>0.76719576581285875</v>
      </c>
      <c r="D338" s="14">
        <f t="shared" si="60"/>
        <v>1.9587976999476845E-2</v>
      </c>
      <c r="E338">
        <f t="shared" si="61"/>
        <v>0.76066644014636642</v>
      </c>
      <c r="F338" s="14">
        <f t="shared" si="64"/>
        <v>0.76066644014636642</v>
      </c>
      <c r="H338">
        <f t="shared" si="62"/>
        <v>0.76066644014636642</v>
      </c>
      <c r="I338">
        <f t="shared" si="65"/>
        <v>1.9598286461055516E-2</v>
      </c>
      <c r="J338">
        <f t="shared" si="66"/>
        <v>0.76106679090433815</v>
      </c>
      <c r="M338" s="15">
        <v>22.367947789085701</v>
      </c>
    </row>
    <row r="339" spans="1:13" x14ac:dyDescent="0.3">
      <c r="A339" s="15">
        <v>21.409917773560601</v>
      </c>
      <c r="B339" s="15">
        <f t="shared" si="63"/>
        <v>21.41</v>
      </c>
      <c r="C339">
        <f t="shared" si="59"/>
        <v>0.77046042864610553</v>
      </c>
      <c r="D339" s="14">
        <f t="shared" si="60"/>
        <v>1.9587976999476845E-2</v>
      </c>
      <c r="E339">
        <f t="shared" si="61"/>
        <v>0.7639311029796132</v>
      </c>
      <c r="F339" s="14">
        <f t="shared" si="64"/>
        <v>0.7639311029796132</v>
      </c>
      <c r="H339">
        <f t="shared" si="62"/>
        <v>0.7639311029796132</v>
      </c>
      <c r="I339">
        <f t="shared" si="65"/>
        <v>1.9598286461055516E-2</v>
      </c>
      <c r="J339">
        <f t="shared" si="66"/>
        <v>0.76433317198118145</v>
      </c>
      <c r="M339" s="15">
        <v>22.378032315564901</v>
      </c>
    </row>
    <row r="340" spans="1:13" x14ac:dyDescent="0.3">
      <c r="A340" s="15">
        <v>21.420002300039801</v>
      </c>
      <c r="B340" s="15">
        <f t="shared" si="63"/>
        <v>21.42</v>
      </c>
      <c r="C340">
        <f t="shared" si="59"/>
        <v>0.7737250914793522</v>
      </c>
      <c r="D340" s="14">
        <f t="shared" si="60"/>
        <v>1.9587976999476845E-2</v>
      </c>
      <c r="E340">
        <f t="shared" si="61"/>
        <v>0.76719576581285998</v>
      </c>
      <c r="F340" s="14">
        <f t="shared" si="64"/>
        <v>0.76719576581285998</v>
      </c>
      <c r="H340">
        <f t="shared" si="62"/>
        <v>0.76719576581285998</v>
      </c>
      <c r="I340">
        <f t="shared" si="65"/>
        <v>1.9598286461055516E-2</v>
      </c>
      <c r="J340">
        <f t="shared" si="66"/>
        <v>0.76759955305802463</v>
      </c>
      <c r="M340" s="15">
        <v>22.388116842044099</v>
      </c>
    </row>
    <row r="341" spans="1:13" x14ac:dyDescent="0.3">
      <c r="A341" s="15">
        <v>21.430086826518998</v>
      </c>
      <c r="B341" s="15">
        <f t="shared" si="63"/>
        <v>21.43</v>
      </c>
      <c r="C341">
        <f t="shared" si="59"/>
        <v>0.77698975431259776</v>
      </c>
      <c r="D341" s="14">
        <f t="shared" si="60"/>
        <v>1.9587976999476845E-2</v>
      </c>
      <c r="E341">
        <f t="shared" si="61"/>
        <v>0.77046042864610553</v>
      </c>
      <c r="F341" s="14">
        <f t="shared" si="64"/>
        <v>0.77046042864610553</v>
      </c>
      <c r="H341">
        <f t="shared" si="62"/>
        <v>0.77046042864610553</v>
      </c>
      <c r="I341">
        <f t="shared" si="65"/>
        <v>1.9598286461055516E-2</v>
      </c>
      <c r="J341">
        <f t="shared" si="66"/>
        <v>0.7708659341348667</v>
      </c>
      <c r="M341" s="15">
        <v>22.398201368523299</v>
      </c>
    </row>
    <row r="342" spans="1:13" x14ac:dyDescent="0.3">
      <c r="A342" s="15">
        <v>21.440171352998199</v>
      </c>
      <c r="B342" s="15">
        <f t="shared" si="63"/>
        <v>21.44</v>
      </c>
      <c r="C342">
        <f t="shared" si="59"/>
        <v>0.78025441714584454</v>
      </c>
      <c r="D342" s="14">
        <f t="shared" si="60"/>
        <v>1.9587976999476845E-2</v>
      </c>
      <c r="E342">
        <f t="shared" si="61"/>
        <v>0.7737250914793522</v>
      </c>
      <c r="F342" s="14">
        <f t="shared" si="64"/>
        <v>0.7737250914793522</v>
      </c>
      <c r="H342">
        <f t="shared" si="62"/>
        <v>0.7737250914793522</v>
      </c>
      <c r="I342">
        <f t="shared" si="65"/>
        <v>1.9598286461055516E-2</v>
      </c>
      <c r="J342">
        <f t="shared" si="66"/>
        <v>0.77413231521170978</v>
      </c>
      <c r="M342" s="15">
        <v>22.4082858950025</v>
      </c>
    </row>
    <row r="343" spans="1:13" x14ac:dyDescent="0.3">
      <c r="A343" s="15">
        <v>21.4502558794774</v>
      </c>
      <c r="B343" s="15">
        <f t="shared" si="63"/>
        <v>21.45</v>
      </c>
      <c r="C343">
        <f t="shared" si="59"/>
        <v>0.78351907997909009</v>
      </c>
      <c r="D343" s="14">
        <f t="shared" si="60"/>
        <v>1.9587976999476845E-2</v>
      </c>
      <c r="E343">
        <f t="shared" si="61"/>
        <v>0.77698975431259776</v>
      </c>
      <c r="F343" s="14">
        <f t="shared" si="64"/>
        <v>0.77698975431259776</v>
      </c>
      <c r="H343">
        <f t="shared" si="62"/>
        <v>0.77698975431259776</v>
      </c>
      <c r="I343">
        <f t="shared" si="65"/>
        <v>1.9598286461055516E-2</v>
      </c>
      <c r="J343">
        <f t="shared" si="66"/>
        <v>0.77739869628855174</v>
      </c>
      <c r="M343" s="15">
        <v>22.418370421481701</v>
      </c>
    </row>
    <row r="344" spans="1:13" x14ac:dyDescent="0.3">
      <c r="A344" s="15">
        <v>21.4603404059566</v>
      </c>
      <c r="B344" s="15">
        <f t="shared" si="63"/>
        <v>21.46</v>
      </c>
      <c r="C344">
        <f t="shared" si="59"/>
        <v>0.78678374281233665</v>
      </c>
      <c r="D344" s="14">
        <f t="shared" si="60"/>
        <v>1.9587976999476845E-2</v>
      </c>
      <c r="E344">
        <f t="shared" si="61"/>
        <v>0.78025441714584454</v>
      </c>
      <c r="F344" s="14">
        <f t="shared" si="64"/>
        <v>0.78025441714584454</v>
      </c>
      <c r="H344">
        <f t="shared" si="62"/>
        <v>0.78025441714584454</v>
      </c>
      <c r="I344">
        <f t="shared" si="65"/>
        <v>1.9598286461055516E-2</v>
      </c>
      <c r="J344">
        <f t="shared" si="66"/>
        <v>0.78066507736539503</v>
      </c>
      <c r="M344" s="15">
        <v>22.428454947960901</v>
      </c>
    </row>
    <row r="345" spans="1:13" x14ac:dyDescent="0.3">
      <c r="A345" s="15">
        <v>21.470424932435801</v>
      </c>
      <c r="B345" s="15">
        <f t="shared" si="63"/>
        <v>21.47</v>
      </c>
      <c r="C345">
        <f t="shared" si="59"/>
        <v>0.79004840564558232</v>
      </c>
      <c r="D345" s="14">
        <f t="shared" si="60"/>
        <v>1.9587976999476845E-2</v>
      </c>
      <c r="E345">
        <f t="shared" si="61"/>
        <v>0.78351907997909009</v>
      </c>
      <c r="F345" s="14">
        <f t="shared" si="64"/>
        <v>0.78351907997909009</v>
      </c>
      <c r="H345">
        <f t="shared" si="62"/>
        <v>0.78351907997909009</v>
      </c>
      <c r="I345">
        <f t="shared" si="65"/>
        <v>1.9598286461055516E-2</v>
      </c>
      <c r="J345">
        <f t="shared" si="66"/>
        <v>0.78393145844223699</v>
      </c>
      <c r="M345" s="15">
        <v>22.438539474440098</v>
      </c>
    </row>
    <row r="346" spans="1:13" x14ac:dyDescent="0.3">
      <c r="A346" s="15">
        <v>21.480509458915101</v>
      </c>
      <c r="B346" s="15">
        <f t="shared" si="63"/>
        <v>21.48</v>
      </c>
      <c r="C346">
        <f t="shared" si="59"/>
        <v>0.79331306847882899</v>
      </c>
      <c r="D346" s="14">
        <f t="shared" si="60"/>
        <v>1.9587976999476845E-2</v>
      </c>
      <c r="E346">
        <f t="shared" si="61"/>
        <v>0.78678374281233665</v>
      </c>
      <c r="F346" s="14">
        <f t="shared" si="64"/>
        <v>0.78678374281233665</v>
      </c>
      <c r="H346">
        <f t="shared" si="62"/>
        <v>0.78678374281233665</v>
      </c>
      <c r="I346">
        <f t="shared" si="65"/>
        <v>1.9598286461055516E-2</v>
      </c>
      <c r="J346">
        <f t="shared" si="66"/>
        <v>0.78719783951907996</v>
      </c>
      <c r="M346" s="15">
        <v>22.448624000919398</v>
      </c>
    </row>
    <row r="347" spans="1:13" x14ac:dyDescent="0.3">
      <c r="A347" s="15">
        <v>21.490593985394302</v>
      </c>
      <c r="B347" s="15">
        <f t="shared" si="63"/>
        <v>21.49</v>
      </c>
      <c r="C347">
        <f t="shared" si="59"/>
        <v>0.79657773131207454</v>
      </c>
      <c r="D347" s="14">
        <f t="shared" si="60"/>
        <v>1.9587976999476845E-2</v>
      </c>
      <c r="E347">
        <f t="shared" si="61"/>
        <v>0.79004840564558232</v>
      </c>
      <c r="F347" s="14">
        <f t="shared" si="64"/>
        <v>0.79004840564558232</v>
      </c>
      <c r="H347">
        <f t="shared" si="62"/>
        <v>0.79004840564558232</v>
      </c>
      <c r="I347">
        <f t="shared" si="65"/>
        <v>1.9598286461055516E-2</v>
      </c>
      <c r="J347">
        <f t="shared" si="66"/>
        <v>0.79046422059592214</v>
      </c>
      <c r="M347" s="15">
        <v>22.458708527398599</v>
      </c>
    </row>
    <row r="348" spans="1:13" x14ac:dyDescent="0.3">
      <c r="A348" s="15">
        <v>21.500678511873499</v>
      </c>
      <c r="B348" s="15">
        <f t="shared" si="63"/>
        <v>21.5</v>
      </c>
      <c r="C348">
        <f t="shared" si="59"/>
        <v>0.79984239414532121</v>
      </c>
      <c r="D348" s="14">
        <f t="shared" si="60"/>
        <v>1.9587976999476845E-2</v>
      </c>
      <c r="E348">
        <f t="shared" si="61"/>
        <v>0.79331306847882899</v>
      </c>
      <c r="F348" s="14">
        <f t="shared" si="64"/>
        <v>0.79331306847882899</v>
      </c>
      <c r="H348">
        <f t="shared" si="62"/>
        <v>0.79331306847882899</v>
      </c>
      <c r="I348">
        <f t="shared" si="65"/>
        <v>1.9598286461055516E-2</v>
      </c>
      <c r="J348">
        <f t="shared" si="66"/>
        <v>0.79373060167276521</v>
      </c>
      <c r="M348" s="15">
        <v>22.4687930538778</v>
      </c>
    </row>
    <row r="349" spans="1:13" x14ac:dyDescent="0.3">
      <c r="A349" s="15">
        <v>21.5107630383527</v>
      </c>
      <c r="B349" s="15">
        <f t="shared" si="63"/>
        <v>21.51</v>
      </c>
      <c r="C349">
        <f t="shared" ref="C349:C380" si="67">-0.3287*$B$99*(($B$104-B349)/$B$112)</f>
        <v>0.8031070569785681</v>
      </c>
      <c r="D349" s="14">
        <f t="shared" ref="D349:D380" si="68">IF(C349&gt;=$C$110,$C$110,C349)</f>
        <v>1.9587976999476845E-2</v>
      </c>
      <c r="E349">
        <f t="shared" ref="E349:E380" si="69">0.3287*$B$99*((B349-$B$106)/$B$112)</f>
        <v>0.79657773131207577</v>
      </c>
      <c r="F349" s="14">
        <f t="shared" si="64"/>
        <v>0.79657773131207577</v>
      </c>
      <c r="H349">
        <f t="shared" ref="H349:H380" si="70">-0.3287*$B$99*(($B$106-B349)/$B$112)</f>
        <v>0.79657773131207577</v>
      </c>
      <c r="I349">
        <f t="shared" si="65"/>
        <v>1.9598286461055516E-2</v>
      </c>
      <c r="J349">
        <f t="shared" si="66"/>
        <v>0.79699698274960851</v>
      </c>
      <c r="M349" s="15">
        <v>22.478877580357</v>
      </c>
    </row>
    <row r="350" spans="1:13" x14ac:dyDescent="0.3">
      <c r="A350" s="15">
        <v>21.5208475648319</v>
      </c>
      <c r="B350" s="15">
        <f t="shared" si="63"/>
        <v>21.52</v>
      </c>
      <c r="C350">
        <f t="shared" si="67"/>
        <v>0.80637171981181366</v>
      </c>
      <c r="D350" s="14">
        <f t="shared" si="68"/>
        <v>1.9587976999476845E-2</v>
      </c>
      <c r="E350">
        <f t="shared" si="69"/>
        <v>0.79984239414532121</v>
      </c>
      <c r="F350" s="14">
        <f t="shared" si="64"/>
        <v>0.79984239414532121</v>
      </c>
      <c r="H350">
        <f t="shared" si="70"/>
        <v>0.79984239414532121</v>
      </c>
      <c r="I350">
        <f t="shared" si="65"/>
        <v>1.9598286461055516E-2</v>
      </c>
      <c r="J350">
        <f t="shared" si="66"/>
        <v>0.80026336382645036</v>
      </c>
      <c r="M350" s="15">
        <v>22.488962106836201</v>
      </c>
    </row>
    <row r="351" spans="1:13" x14ac:dyDescent="0.3">
      <c r="A351" s="15">
        <v>21.530932091311101</v>
      </c>
      <c r="B351" s="15">
        <f t="shared" si="63"/>
        <v>21.53</v>
      </c>
      <c r="C351">
        <f t="shared" si="67"/>
        <v>0.80963638264506033</v>
      </c>
      <c r="D351" s="14">
        <f t="shared" si="68"/>
        <v>1.9587976999476845E-2</v>
      </c>
      <c r="E351">
        <f t="shared" si="69"/>
        <v>0.8031070569785681</v>
      </c>
      <c r="F351" s="14">
        <f t="shared" si="64"/>
        <v>0.8031070569785681</v>
      </c>
      <c r="H351">
        <f t="shared" si="70"/>
        <v>0.8031070569785681</v>
      </c>
      <c r="I351">
        <f t="shared" si="65"/>
        <v>1.9598286461055516E-2</v>
      </c>
      <c r="J351">
        <f t="shared" si="66"/>
        <v>0.80352974490329365</v>
      </c>
      <c r="M351" s="15">
        <v>22.499046633315398</v>
      </c>
    </row>
    <row r="352" spans="1:13" x14ac:dyDescent="0.3">
      <c r="A352" s="15">
        <v>21.541016617790302</v>
      </c>
      <c r="B352" s="15">
        <f t="shared" si="63"/>
        <v>21.54</v>
      </c>
      <c r="C352">
        <f t="shared" si="67"/>
        <v>0.81290104547830599</v>
      </c>
      <c r="D352" s="14">
        <f t="shared" si="68"/>
        <v>1.9587976999476845E-2</v>
      </c>
      <c r="E352">
        <f t="shared" si="69"/>
        <v>0.80637171981181366</v>
      </c>
      <c r="F352" s="14">
        <f t="shared" si="64"/>
        <v>0.80637171981181366</v>
      </c>
      <c r="H352">
        <f t="shared" si="70"/>
        <v>0.80637171981181366</v>
      </c>
      <c r="I352">
        <f t="shared" si="65"/>
        <v>1.9598286461055516E-2</v>
      </c>
      <c r="J352">
        <f t="shared" si="66"/>
        <v>0.80679612598013573</v>
      </c>
      <c r="M352" s="15">
        <v>22.509131159794599</v>
      </c>
    </row>
    <row r="353" spans="1:13" x14ac:dyDescent="0.3">
      <c r="A353" s="15">
        <v>21.551101144269499</v>
      </c>
      <c r="B353" s="15">
        <f t="shared" si="63"/>
        <v>21.55</v>
      </c>
      <c r="C353">
        <f t="shared" si="67"/>
        <v>0.81616570831155266</v>
      </c>
      <c r="D353" s="14">
        <f t="shared" si="68"/>
        <v>1.9587976999476845E-2</v>
      </c>
      <c r="E353">
        <f t="shared" si="69"/>
        <v>0.80963638264506033</v>
      </c>
      <c r="F353" s="14">
        <f t="shared" si="64"/>
        <v>0.80963638264506033</v>
      </c>
      <c r="H353">
        <f t="shared" si="70"/>
        <v>0.80963638264506033</v>
      </c>
      <c r="I353">
        <f t="shared" si="65"/>
        <v>1.9598286461055516E-2</v>
      </c>
      <c r="J353">
        <f t="shared" si="66"/>
        <v>0.8100625070569788</v>
      </c>
      <c r="M353" s="15">
        <v>22.5192156862738</v>
      </c>
    </row>
    <row r="354" spans="1:13" x14ac:dyDescent="0.3">
      <c r="A354" s="15">
        <v>21.561185670748699</v>
      </c>
      <c r="B354" s="15">
        <f t="shared" si="63"/>
        <v>21.56</v>
      </c>
      <c r="C354">
        <f t="shared" si="67"/>
        <v>0.81943037114479822</v>
      </c>
      <c r="D354" s="14">
        <f t="shared" si="68"/>
        <v>1.9587976999476845E-2</v>
      </c>
      <c r="E354">
        <f t="shared" si="69"/>
        <v>0.81290104547830599</v>
      </c>
      <c r="F354" s="14">
        <f t="shared" si="64"/>
        <v>0.81290104547830599</v>
      </c>
      <c r="H354">
        <f t="shared" si="70"/>
        <v>0.81290104547830599</v>
      </c>
      <c r="I354">
        <f t="shared" si="65"/>
        <v>1.9598286461055516E-2</v>
      </c>
      <c r="J354">
        <f t="shared" si="66"/>
        <v>0.81332888813382087</v>
      </c>
      <c r="M354" s="15">
        <v>22.529300212753</v>
      </c>
    </row>
    <row r="355" spans="1:13" x14ac:dyDescent="0.3">
      <c r="A355" s="15">
        <v>21.571270197227999</v>
      </c>
      <c r="B355" s="15">
        <f t="shared" si="63"/>
        <v>21.57</v>
      </c>
      <c r="C355">
        <f t="shared" si="67"/>
        <v>0.82269503397804489</v>
      </c>
      <c r="D355" s="14">
        <f t="shared" si="68"/>
        <v>1.9587976999476845E-2</v>
      </c>
      <c r="E355">
        <f t="shared" si="69"/>
        <v>0.81616570831155266</v>
      </c>
      <c r="F355" s="14">
        <f t="shared" si="64"/>
        <v>0.81616570831155266</v>
      </c>
      <c r="H355">
        <f t="shared" si="70"/>
        <v>0.81616570831155266</v>
      </c>
      <c r="I355">
        <f t="shared" si="65"/>
        <v>1.9598286461055516E-2</v>
      </c>
      <c r="J355">
        <f t="shared" si="66"/>
        <v>0.81659526921066405</v>
      </c>
      <c r="M355" s="15">
        <v>22.5393847392323</v>
      </c>
    </row>
    <row r="356" spans="1:13" x14ac:dyDescent="0.3">
      <c r="A356" s="15">
        <v>21.5813547237072</v>
      </c>
      <c r="B356" s="15">
        <f t="shared" si="63"/>
        <v>21.58</v>
      </c>
      <c r="C356">
        <f t="shared" si="67"/>
        <v>0.82595969681129056</v>
      </c>
      <c r="D356" s="14">
        <f t="shared" si="68"/>
        <v>1.9587976999476845E-2</v>
      </c>
      <c r="E356">
        <f t="shared" si="69"/>
        <v>0.81943037114479822</v>
      </c>
      <c r="F356" s="14">
        <f t="shared" si="64"/>
        <v>0.81943037114479822</v>
      </c>
      <c r="H356">
        <f t="shared" si="70"/>
        <v>0.81943037114479822</v>
      </c>
      <c r="I356">
        <f t="shared" si="65"/>
        <v>1.9598286461055516E-2</v>
      </c>
      <c r="J356">
        <f t="shared" si="66"/>
        <v>0.81986165028750602</v>
      </c>
      <c r="M356" s="15">
        <v>22.549469265711501</v>
      </c>
    </row>
    <row r="357" spans="1:13" x14ac:dyDescent="0.3">
      <c r="A357" s="15">
        <v>21.591439250186401</v>
      </c>
      <c r="B357" s="15">
        <f t="shared" si="63"/>
        <v>21.59</v>
      </c>
      <c r="C357">
        <f t="shared" si="67"/>
        <v>0.82922435964453722</v>
      </c>
      <c r="D357" s="14">
        <f t="shared" si="68"/>
        <v>1.9587976999476845E-2</v>
      </c>
      <c r="E357">
        <f t="shared" si="69"/>
        <v>0.82269503397804489</v>
      </c>
      <c r="F357" s="14">
        <f t="shared" si="64"/>
        <v>0.82269503397804489</v>
      </c>
      <c r="H357">
        <f t="shared" si="70"/>
        <v>0.82269503397804489</v>
      </c>
      <c r="I357">
        <f t="shared" si="65"/>
        <v>1.9598286461055516E-2</v>
      </c>
      <c r="J357">
        <f t="shared" si="66"/>
        <v>0.82312803136434909</v>
      </c>
      <c r="M357" s="15">
        <v>22.559553792190702</v>
      </c>
    </row>
    <row r="358" spans="1:13" x14ac:dyDescent="0.3">
      <c r="A358" s="15">
        <v>21.601523776665601</v>
      </c>
      <c r="B358" s="15">
        <f t="shared" si="63"/>
        <v>21.6</v>
      </c>
      <c r="C358">
        <f t="shared" si="67"/>
        <v>0.83248902247778389</v>
      </c>
      <c r="D358" s="14">
        <f t="shared" si="68"/>
        <v>1.9587976999476845E-2</v>
      </c>
      <c r="E358">
        <f t="shared" si="69"/>
        <v>0.82595969681129155</v>
      </c>
      <c r="F358" s="14">
        <f t="shared" si="64"/>
        <v>0.82595969681129155</v>
      </c>
      <c r="H358">
        <f t="shared" si="70"/>
        <v>0.82595969681129155</v>
      </c>
      <c r="I358">
        <f t="shared" si="65"/>
        <v>1.9598286461055516E-2</v>
      </c>
      <c r="J358">
        <f t="shared" si="66"/>
        <v>0.82639441244119227</v>
      </c>
      <c r="M358" s="15">
        <v>22.569638318669899</v>
      </c>
    </row>
    <row r="359" spans="1:13" x14ac:dyDescent="0.3">
      <c r="A359" s="15">
        <v>21.611608303144799</v>
      </c>
      <c r="B359" s="15">
        <f t="shared" si="63"/>
        <v>21.61</v>
      </c>
      <c r="C359">
        <f t="shared" si="67"/>
        <v>0.83575368531102945</v>
      </c>
      <c r="D359" s="14">
        <f t="shared" si="68"/>
        <v>1.9587976999476845E-2</v>
      </c>
      <c r="E359">
        <f t="shared" si="69"/>
        <v>0.82922435964453722</v>
      </c>
      <c r="F359" s="14">
        <f t="shared" si="64"/>
        <v>0.82922435964453722</v>
      </c>
      <c r="H359">
        <f t="shared" si="70"/>
        <v>0.82922435964453722</v>
      </c>
      <c r="I359">
        <f t="shared" si="65"/>
        <v>1.9598286461055516E-2</v>
      </c>
      <c r="J359">
        <f t="shared" si="66"/>
        <v>0.82966079351803435</v>
      </c>
      <c r="M359" s="15">
        <v>22.579722845149099</v>
      </c>
    </row>
    <row r="360" spans="1:13" x14ac:dyDescent="0.3">
      <c r="A360" s="15">
        <v>21.621692829623999</v>
      </c>
      <c r="B360" s="15">
        <f t="shared" si="63"/>
        <v>21.62</v>
      </c>
      <c r="C360">
        <f t="shared" si="67"/>
        <v>0.83901834814427612</v>
      </c>
      <c r="D360" s="14">
        <f t="shared" si="68"/>
        <v>1.9587976999476845E-2</v>
      </c>
      <c r="E360">
        <f t="shared" si="69"/>
        <v>0.83248902247778389</v>
      </c>
      <c r="F360" s="14">
        <f t="shared" si="64"/>
        <v>0.83248902247778389</v>
      </c>
      <c r="H360">
        <f t="shared" si="70"/>
        <v>0.83248902247778389</v>
      </c>
      <c r="I360">
        <f t="shared" si="65"/>
        <v>1.9598286461055516E-2</v>
      </c>
      <c r="J360">
        <f t="shared" si="66"/>
        <v>0.83292717459487753</v>
      </c>
      <c r="M360" s="15">
        <v>22.5898073716283</v>
      </c>
    </row>
    <row r="361" spans="1:13" x14ac:dyDescent="0.3">
      <c r="A361" s="15">
        <v>21.6317773561032</v>
      </c>
      <c r="B361" s="15">
        <f t="shared" si="63"/>
        <v>21.63</v>
      </c>
      <c r="C361">
        <f t="shared" si="67"/>
        <v>0.84228301097752178</v>
      </c>
      <c r="D361" s="14">
        <f t="shared" si="68"/>
        <v>1.9587976999476845E-2</v>
      </c>
      <c r="E361">
        <f t="shared" si="69"/>
        <v>0.83575368531102945</v>
      </c>
      <c r="F361" s="14">
        <f t="shared" si="64"/>
        <v>0.83575368531102945</v>
      </c>
      <c r="H361">
        <f t="shared" si="70"/>
        <v>0.83575368531102945</v>
      </c>
      <c r="I361">
        <f t="shared" si="65"/>
        <v>1.9598286461055516E-2</v>
      </c>
      <c r="J361">
        <f t="shared" si="66"/>
        <v>0.83619355567171949</v>
      </c>
      <c r="M361" s="15">
        <v>22.599891898107501</v>
      </c>
    </row>
    <row r="362" spans="1:13" x14ac:dyDescent="0.3">
      <c r="A362" s="15">
        <v>21.641861882582401</v>
      </c>
      <c r="B362" s="15">
        <f t="shared" si="63"/>
        <v>21.64</v>
      </c>
      <c r="C362">
        <f t="shared" si="67"/>
        <v>0.84554767381076834</v>
      </c>
      <c r="D362" s="14">
        <f t="shared" si="68"/>
        <v>1.9587976999476845E-2</v>
      </c>
      <c r="E362">
        <f t="shared" si="69"/>
        <v>0.83901834814427612</v>
      </c>
      <c r="F362" s="14">
        <f t="shared" si="64"/>
        <v>0.83901834814427612</v>
      </c>
      <c r="H362">
        <f t="shared" si="70"/>
        <v>0.83901834814427612</v>
      </c>
      <c r="I362">
        <f t="shared" si="65"/>
        <v>1.9598286461055516E-2</v>
      </c>
      <c r="J362">
        <f t="shared" si="66"/>
        <v>0.83945993674856256</v>
      </c>
      <c r="M362" s="15">
        <v>22.609976424586701</v>
      </c>
    </row>
    <row r="363" spans="1:13" x14ac:dyDescent="0.3">
      <c r="A363" s="15">
        <v>21.651946409061601</v>
      </c>
      <c r="B363" s="15">
        <f t="shared" si="63"/>
        <v>21.65</v>
      </c>
      <c r="C363">
        <f t="shared" si="67"/>
        <v>0.84881233664401401</v>
      </c>
      <c r="D363" s="14">
        <f t="shared" si="68"/>
        <v>1.9587976999476845E-2</v>
      </c>
      <c r="E363">
        <f t="shared" si="69"/>
        <v>0.84228301097752178</v>
      </c>
      <c r="F363" s="14">
        <f t="shared" si="64"/>
        <v>0.84228301097752178</v>
      </c>
      <c r="H363">
        <f t="shared" si="70"/>
        <v>0.84228301097752178</v>
      </c>
      <c r="I363">
        <f t="shared" si="65"/>
        <v>1.9598286461055516E-2</v>
      </c>
      <c r="J363">
        <f t="shared" si="66"/>
        <v>0.84272631782540475</v>
      </c>
      <c r="M363" s="15">
        <v>22.620060951065899</v>
      </c>
    </row>
    <row r="364" spans="1:13" x14ac:dyDescent="0.3">
      <c r="A364" s="15">
        <v>21.662030935540901</v>
      </c>
      <c r="B364" s="15">
        <f t="shared" si="63"/>
        <v>21.66</v>
      </c>
      <c r="C364">
        <f t="shared" si="67"/>
        <v>0.85207699947726068</v>
      </c>
      <c r="D364" s="14">
        <f t="shared" si="68"/>
        <v>1.9587976999476845E-2</v>
      </c>
      <c r="E364">
        <f t="shared" si="69"/>
        <v>0.84554767381076834</v>
      </c>
      <c r="F364" s="14">
        <f t="shared" si="64"/>
        <v>0.84554767381076834</v>
      </c>
      <c r="H364">
        <f t="shared" si="70"/>
        <v>0.84554767381076834</v>
      </c>
      <c r="I364">
        <f t="shared" si="65"/>
        <v>1.9598286461055516E-2</v>
      </c>
      <c r="J364">
        <f t="shared" si="66"/>
        <v>0.84599269890224771</v>
      </c>
      <c r="M364" s="15">
        <v>22.630145477545199</v>
      </c>
    </row>
    <row r="365" spans="1:13" x14ac:dyDescent="0.3">
      <c r="A365" s="15">
        <v>21.672115462020098</v>
      </c>
      <c r="B365" s="15">
        <f t="shared" si="63"/>
        <v>21.67</v>
      </c>
      <c r="C365">
        <f t="shared" si="67"/>
        <v>0.85534166231050746</v>
      </c>
      <c r="D365" s="14">
        <f t="shared" si="68"/>
        <v>1.9587976999476845E-2</v>
      </c>
      <c r="E365">
        <f t="shared" si="69"/>
        <v>0.84881233664401523</v>
      </c>
      <c r="F365" s="14">
        <f t="shared" si="64"/>
        <v>0.84881233664401523</v>
      </c>
      <c r="H365">
        <f t="shared" si="70"/>
        <v>0.84881233664401523</v>
      </c>
      <c r="I365">
        <f t="shared" si="65"/>
        <v>1.9598286461055516E-2</v>
      </c>
      <c r="J365">
        <f t="shared" si="66"/>
        <v>0.849259079979091</v>
      </c>
      <c r="M365" s="15">
        <v>22.640230004024399</v>
      </c>
    </row>
    <row r="366" spans="1:13" x14ac:dyDescent="0.3">
      <c r="A366" s="15">
        <v>21.682199988499299</v>
      </c>
      <c r="B366" s="15">
        <f t="shared" si="63"/>
        <v>21.68</v>
      </c>
      <c r="C366">
        <f t="shared" si="67"/>
        <v>0.85860632514375312</v>
      </c>
      <c r="D366" s="14">
        <f t="shared" si="68"/>
        <v>1.9587976999476845E-2</v>
      </c>
      <c r="E366">
        <f t="shared" si="69"/>
        <v>0.85207699947726068</v>
      </c>
      <c r="F366" s="14">
        <f t="shared" si="64"/>
        <v>0.85207699947726068</v>
      </c>
      <c r="H366">
        <f t="shared" si="70"/>
        <v>0.85207699947726068</v>
      </c>
      <c r="I366">
        <f t="shared" si="65"/>
        <v>1.9598286461055516E-2</v>
      </c>
      <c r="J366">
        <f t="shared" si="66"/>
        <v>0.85252546105593296</v>
      </c>
      <c r="M366" s="15">
        <v>22.6503145305036</v>
      </c>
    </row>
    <row r="367" spans="1:13" x14ac:dyDescent="0.3">
      <c r="A367" s="15">
        <v>21.6922845149785</v>
      </c>
      <c r="B367" s="15">
        <f t="shared" si="63"/>
        <v>21.69</v>
      </c>
      <c r="C367">
        <f t="shared" si="67"/>
        <v>0.86187098797699979</v>
      </c>
      <c r="D367" s="14">
        <f t="shared" si="68"/>
        <v>1.9587976999476845E-2</v>
      </c>
      <c r="E367">
        <f t="shared" si="69"/>
        <v>0.85534166231050746</v>
      </c>
      <c r="F367" s="14">
        <f t="shared" si="64"/>
        <v>0.85534166231050746</v>
      </c>
      <c r="H367">
        <f t="shared" si="70"/>
        <v>0.85534166231050746</v>
      </c>
      <c r="I367">
        <f t="shared" si="65"/>
        <v>1.9598286461055516E-2</v>
      </c>
      <c r="J367">
        <f t="shared" si="66"/>
        <v>0.85579184213277615</v>
      </c>
      <c r="M367" s="15">
        <v>22.660399056982801</v>
      </c>
    </row>
    <row r="368" spans="1:13" x14ac:dyDescent="0.3">
      <c r="A368" s="15">
        <v>21.7023690414577</v>
      </c>
      <c r="B368" s="15">
        <f t="shared" si="63"/>
        <v>21.7</v>
      </c>
      <c r="C368">
        <f t="shared" si="67"/>
        <v>0.86513565081024535</v>
      </c>
      <c r="D368" s="14">
        <f t="shared" si="68"/>
        <v>1.9587976999476845E-2</v>
      </c>
      <c r="E368">
        <f t="shared" si="69"/>
        <v>0.85860632514375312</v>
      </c>
      <c r="F368" s="14">
        <f t="shared" si="64"/>
        <v>0.85860632514375312</v>
      </c>
      <c r="H368">
        <f t="shared" si="70"/>
        <v>0.85860632514375312</v>
      </c>
      <c r="I368">
        <f t="shared" si="65"/>
        <v>1.9598286461055516E-2</v>
      </c>
      <c r="J368">
        <f t="shared" si="66"/>
        <v>0.85905822320961833</v>
      </c>
      <c r="M368" s="15">
        <v>22.670483583462001</v>
      </c>
    </row>
    <row r="369" spans="1:13" x14ac:dyDescent="0.3">
      <c r="A369" s="15">
        <v>21.712453567936901</v>
      </c>
      <c r="B369" s="15">
        <f t="shared" si="63"/>
        <v>21.71</v>
      </c>
      <c r="C369">
        <f t="shared" si="67"/>
        <v>0.86840031364349202</v>
      </c>
      <c r="D369" s="14">
        <f t="shared" si="68"/>
        <v>1.9587976999476845E-2</v>
      </c>
      <c r="E369">
        <f t="shared" si="69"/>
        <v>0.86187098797699979</v>
      </c>
      <c r="F369" s="14">
        <f t="shared" si="64"/>
        <v>0.86187098797699979</v>
      </c>
      <c r="H369">
        <f t="shared" si="70"/>
        <v>0.86187098797699979</v>
      </c>
      <c r="I369">
        <f t="shared" si="65"/>
        <v>1.9598286461055516E-2</v>
      </c>
      <c r="J369">
        <f t="shared" si="66"/>
        <v>0.8623246042864614</v>
      </c>
      <c r="M369" s="15">
        <v>22.680568109941198</v>
      </c>
    </row>
    <row r="370" spans="1:13" x14ac:dyDescent="0.3">
      <c r="A370" s="15">
        <v>21.722538094416102</v>
      </c>
      <c r="B370" s="15">
        <f t="shared" si="63"/>
        <v>21.72</v>
      </c>
      <c r="C370">
        <f t="shared" si="67"/>
        <v>0.87166497647673769</v>
      </c>
      <c r="D370" s="14">
        <f t="shared" si="68"/>
        <v>1.9587976999476845E-2</v>
      </c>
      <c r="E370">
        <f t="shared" si="69"/>
        <v>0.86513565081024535</v>
      </c>
      <c r="F370" s="14">
        <f t="shared" si="64"/>
        <v>0.86513565081024535</v>
      </c>
      <c r="H370">
        <f t="shared" si="70"/>
        <v>0.86513565081024535</v>
      </c>
      <c r="I370">
        <f t="shared" si="65"/>
        <v>1.9598286461055516E-2</v>
      </c>
      <c r="J370">
        <f t="shared" si="66"/>
        <v>0.86559098536330337</v>
      </c>
      <c r="M370" s="15">
        <v>22.690652636420399</v>
      </c>
    </row>
    <row r="371" spans="1:13" x14ac:dyDescent="0.3">
      <c r="A371" s="15">
        <v>21.732622620895299</v>
      </c>
      <c r="B371" s="15">
        <f t="shared" si="63"/>
        <v>21.73</v>
      </c>
      <c r="C371">
        <f t="shared" si="67"/>
        <v>0.87492963930998435</v>
      </c>
      <c r="D371" s="14">
        <f t="shared" si="68"/>
        <v>1.9587976999476845E-2</v>
      </c>
      <c r="E371">
        <f t="shared" si="69"/>
        <v>0.86840031364349202</v>
      </c>
      <c r="F371" s="14">
        <f t="shared" si="64"/>
        <v>0.86840031364349202</v>
      </c>
      <c r="H371">
        <f t="shared" si="70"/>
        <v>0.86840031364349202</v>
      </c>
      <c r="I371">
        <f t="shared" si="65"/>
        <v>1.9598286461055516E-2</v>
      </c>
      <c r="J371">
        <f t="shared" si="66"/>
        <v>0.86885736644014655</v>
      </c>
      <c r="M371" s="15">
        <v>22.7007371628996</v>
      </c>
    </row>
    <row r="372" spans="1:13" x14ac:dyDescent="0.3">
      <c r="A372" s="15">
        <v>21.742707147374599</v>
      </c>
      <c r="B372" s="15">
        <f t="shared" si="63"/>
        <v>21.74</v>
      </c>
      <c r="C372">
        <f t="shared" si="67"/>
        <v>0.87819430214322991</v>
      </c>
      <c r="D372" s="14">
        <f t="shared" si="68"/>
        <v>1.9587976999476845E-2</v>
      </c>
      <c r="E372">
        <f t="shared" si="69"/>
        <v>0.87166497647673769</v>
      </c>
      <c r="F372" s="14">
        <f t="shared" si="64"/>
        <v>0.87166497647673769</v>
      </c>
      <c r="H372">
        <f t="shared" si="70"/>
        <v>0.87166497647673769</v>
      </c>
      <c r="I372">
        <f t="shared" si="65"/>
        <v>1.9598286461055516E-2</v>
      </c>
      <c r="J372">
        <f t="shared" si="66"/>
        <v>0.87212374751698862</v>
      </c>
      <c r="M372" s="15">
        <v>22.7108216893788</v>
      </c>
    </row>
    <row r="373" spans="1:13" x14ac:dyDescent="0.3">
      <c r="A373" s="15">
        <v>21.7527916738538</v>
      </c>
      <c r="B373" s="15">
        <f t="shared" si="63"/>
        <v>21.75</v>
      </c>
      <c r="C373">
        <f t="shared" si="67"/>
        <v>0.88145896497647658</v>
      </c>
      <c r="D373" s="14">
        <f t="shared" si="68"/>
        <v>1.9587976999476845E-2</v>
      </c>
      <c r="E373">
        <f t="shared" si="69"/>
        <v>0.87492963930998435</v>
      </c>
      <c r="F373" s="14">
        <f t="shared" si="64"/>
        <v>0.87492963930998435</v>
      </c>
      <c r="H373">
        <f t="shared" si="70"/>
        <v>0.87492963930998435</v>
      </c>
      <c r="I373">
        <f t="shared" si="65"/>
        <v>1.9598286461055516E-2</v>
      </c>
      <c r="J373">
        <f t="shared" si="66"/>
        <v>0.8753901285938317</v>
      </c>
      <c r="M373" s="15">
        <v>22.720906215858101</v>
      </c>
    </row>
    <row r="374" spans="1:13" x14ac:dyDescent="0.3">
      <c r="A374" s="15">
        <v>21.762876200333</v>
      </c>
      <c r="B374" s="15">
        <f t="shared" si="63"/>
        <v>21.76</v>
      </c>
      <c r="C374">
        <f t="shared" si="67"/>
        <v>0.88472362780972325</v>
      </c>
      <c r="D374" s="14">
        <f t="shared" si="68"/>
        <v>1.9587976999476845E-2</v>
      </c>
      <c r="E374">
        <f t="shared" si="69"/>
        <v>0.87819430214323102</v>
      </c>
      <c r="F374" s="14">
        <f t="shared" si="64"/>
        <v>0.87819430214323102</v>
      </c>
      <c r="H374">
        <f t="shared" si="70"/>
        <v>0.87819430214323102</v>
      </c>
      <c r="I374">
        <f t="shared" si="65"/>
        <v>1.9598286461055516E-2</v>
      </c>
      <c r="J374">
        <f t="shared" si="66"/>
        <v>0.87865650967067488</v>
      </c>
      <c r="M374" s="15">
        <v>22.730990742337301</v>
      </c>
    </row>
    <row r="375" spans="1:13" x14ac:dyDescent="0.3">
      <c r="A375" s="15">
        <v>21.772960726812201</v>
      </c>
      <c r="B375" s="15">
        <f t="shared" si="63"/>
        <v>21.77</v>
      </c>
      <c r="C375">
        <f t="shared" si="67"/>
        <v>0.88798829064296891</v>
      </c>
      <c r="D375" s="14">
        <f t="shared" si="68"/>
        <v>1.9587976999476845E-2</v>
      </c>
      <c r="E375">
        <f t="shared" si="69"/>
        <v>0.88145896497647658</v>
      </c>
      <c r="F375" s="14">
        <f t="shared" si="64"/>
        <v>0.88145896497647658</v>
      </c>
      <c r="H375">
        <f t="shared" si="70"/>
        <v>0.88145896497647658</v>
      </c>
      <c r="I375">
        <f t="shared" si="65"/>
        <v>1.9598286461055516E-2</v>
      </c>
      <c r="J375">
        <f t="shared" si="66"/>
        <v>0.88192289074751684</v>
      </c>
      <c r="M375" s="15">
        <v>22.741075268816498</v>
      </c>
    </row>
    <row r="376" spans="1:13" x14ac:dyDescent="0.3">
      <c r="A376" s="15">
        <v>21.783045253291402</v>
      </c>
      <c r="B376" s="15">
        <f t="shared" si="63"/>
        <v>21.78</v>
      </c>
      <c r="C376">
        <f t="shared" si="67"/>
        <v>0.89125295347621558</v>
      </c>
      <c r="D376" s="14">
        <f t="shared" si="68"/>
        <v>1.9587976999476845E-2</v>
      </c>
      <c r="E376">
        <f t="shared" si="69"/>
        <v>0.88472362780972325</v>
      </c>
      <c r="F376" s="14">
        <f t="shared" si="64"/>
        <v>0.88472362780972325</v>
      </c>
      <c r="H376">
        <f t="shared" si="70"/>
        <v>0.88472362780972325</v>
      </c>
      <c r="I376">
        <f t="shared" si="65"/>
        <v>1.9598286461055516E-2</v>
      </c>
      <c r="J376">
        <f t="shared" si="66"/>
        <v>0.88518927182435991</v>
      </c>
      <c r="M376" s="15">
        <v>22.751159795295699</v>
      </c>
    </row>
    <row r="377" spans="1:13" x14ac:dyDescent="0.3">
      <c r="A377" s="15">
        <v>21.793129779770599</v>
      </c>
      <c r="B377" s="15">
        <f t="shared" si="63"/>
        <v>21.79</v>
      </c>
      <c r="C377">
        <f t="shared" si="67"/>
        <v>0.89451761630946114</v>
      </c>
      <c r="D377" s="14">
        <f t="shared" si="68"/>
        <v>1.9587976999476845E-2</v>
      </c>
      <c r="E377">
        <f t="shared" si="69"/>
        <v>0.88798829064296891</v>
      </c>
      <c r="F377" s="14">
        <f t="shared" si="64"/>
        <v>0.88798829064296891</v>
      </c>
      <c r="H377">
        <f t="shared" si="70"/>
        <v>0.88798829064296891</v>
      </c>
      <c r="I377">
        <f t="shared" si="65"/>
        <v>1.9598286461055516E-2</v>
      </c>
      <c r="J377">
        <f t="shared" si="66"/>
        <v>0.8884556529012021</v>
      </c>
      <c r="M377" s="15">
        <v>22.7612443217749</v>
      </c>
    </row>
    <row r="378" spans="1:13" x14ac:dyDescent="0.3">
      <c r="A378" s="15">
        <v>21.803214306249799</v>
      </c>
      <c r="B378" s="15">
        <f t="shared" si="63"/>
        <v>21.8</v>
      </c>
      <c r="C378">
        <f t="shared" si="67"/>
        <v>0.89778227914270781</v>
      </c>
      <c r="D378" s="14">
        <f t="shared" si="68"/>
        <v>1.9587976999476845E-2</v>
      </c>
      <c r="E378">
        <f t="shared" si="69"/>
        <v>0.89125295347621558</v>
      </c>
      <c r="F378" s="14">
        <f t="shared" si="64"/>
        <v>0.89125295347621558</v>
      </c>
      <c r="H378">
        <f t="shared" si="70"/>
        <v>0.89125295347621558</v>
      </c>
      <c r="I378">
        <f t="shared" si="65"/>
        <v>1.9598286461055516E-2</v>
      </c>
      <c r="J378">
        <f t="shared" si="66"/>
        <v>0.89172203397804517</v>
      </c>
      <c r="M378" s="15">
        <v>22.7713288482541</v>
      </c>
    </row>
    <row r="379" spans="1:13" x14ac:dyDescent="0.3">
      <c r="A379" s="15">
        <v>21.813298832729</v>
      </c>
      <c r="B379" s="15">
        <f t="shared" si="63"/>
        <v>21.81</v>
      </c>
      <c r="C379">
        <f t="shared" si="67"/>
        <v>0.90104694197595347</v>
      </c>
      <c r="D379" s="14">
        <f t="shared" si="68"/>
        <v>1.9587976999476845E-2</v>
      </c>
      <c r="E379">
        <f t="shared" si="69"/>
        <v>0.89451761630946114</v>
      </c>
      <c r="F379" s="14">
        <f t="shared" si="64"/>
        <v>0.89451761630946114</v>
      </c>
      <c r="H379">
        <f t="shared" si="70"/>
        <v>0.89451761630946114</v>
      </c>
      <c r="I379">
        <f t="shared" si="65"/>
        <v>1.9598286461055516E-2</v>
      </c>
      <c r="J379">
        <f t="shared" si="66"/>
        <v>0.89498841505488724</v>
      </c>
      <c r="M379" s="15">
        <v>22.781413374733301</v>
      </c>
    </row>
    <row r="380" spans="1:13" x14ac:dyDescent="0.3">
      <c r="A380" s="15">
        <v>21.823383359208201</v>
      </c>
      <c r="B380" s="15">
        <f t="shared" si="63"/>
        <v>21.82</v>
      </c>
      <c r="C380">
        <f t="shared" si="67"/>
        <v>0.90431160480920003</v>
      </c>
      <c r="D380" s="14">
        <f t="shared" si="68"/>
        <v>1.9587976999476845E-2</v>
      </c>
      <c r="E380">
        <f t="shared" si="69"/>
        <v>0.89778227914270781</v>
      </c>
      <c r="F380" s="14">
        <f t="shared" si="64"/>
        <v>0.89778227914270781</v>
      </c>
      <c r="H380">
        <f t="shared" si="70"/>
        <v>0.89778227914270781</v>
      </c>
      <c r="I380">
        <f t="shared" si="65"/>
        <v>1.9598286461055516E-2</v>
      </c>
      <c r="J380">
        <f t="shared" si="66"/>
        <v>0.89825479613173032</v>
      </c>
      <c r="M380" s="15">
        <v>22.791497901212502</v>
      </c>
    </row>
    <row r="381" spans="1:13" x14ac:dyDescent="0.3">
      <c r="A381" s="15">
        <v>21.833467885687501</v>
      </c>
      <c r="B381" s="15">
        <f t="shared" si="63"/>
        <v>21.83</v>
      </c>
      <c r="C381">
        <f t="shared" ref="C381:C412" si="71">-0.3287*$B$99*(($B$104-B381)/$B$112)</f>
        <v>0.9075762676424457</v>
      </c>
      <c r="D381" s="14">
        <f t="shared" ref="D381:D412" si="72">IF(C381&gt;=$C$110,$C$110,C381)</f>
        <v>1.9587976999476845E-2</v>
      </c>
      <c r="E381">
        <f t="shared" ref="E381:E412" si="73">0.3287*$B$99*((B381-$B$106)/$B$112)</f>
        <v>0.90104694197595347</v>
      </c>
      <c r="F381" s="14">
        <f t="shared" si="64"/>
        <v>0.90104694197595347</v>
      </c>
      <c r="H381">
        <f t="shared" ref="H381:H412" si="74">-0.3287*$B$99*(($B$106-B381)/$B$112)</f>
        <v>0.90104694197595347</v>
      </c>
      <c r="I381">
        <f t="shared" si="65"/>
        <v>1.9598286461055516E-2</v>
      </c>
      <c r="J381">
        <f t="shared" si="66"/>
        <v>0.90152117720857239</v>
      </c>
      <c r="M381" s="15">
        <v>22.801582427691699</v>
      </c>
    </row>
    <row r="382" spans="1:13" x14ac:dyDescent="0.3">
      <c r="A382" s="15">
        <v>21.843552412166702</v>
      </c>
      <c r="B382" s="15">
        <f t="shared" si="63"/>
        <v>21.84</v>
      </c>
      <c r="C382">
        <f t="shared" si="71"/>
        <v>0.91084093047569237</v>
      </c>
      <c r="D382" s="14">
        <f t="shared" si="72"/>
        <v>1.9587976999476845E-2</v>
      </c>
      <c r="E382">
        <f t="shared" si="73"/>
        <v>0.90431160480920003</v>
      </c>
      <c r="F382" s="14">
        <f t="shared" si="64"/>
        <v>0.90431160480920003</v>
      </c>
      <c r="H382">
        <f t="shared" si="74"/>
        <v>0.90431160480920003</v>
      </c>
      <c r="I382">
        <f t="shared" si="65"/>
        <v>1.9598286461055516E-2</v>
      </c>
      <c r="J382">
        <f t="shared" si="66"/>
        <v>0.90478755828541546</v>
      </c>
      <c r="M382" s="15">
        <v>22.811666954170999</v>
      </c>
    </row>
    <row r="383" spans="1:13" x14ac:dyDescent="0.3">
      <c r="A383" s="15">
        <v>21.853636938645899</v>
      </c>
      <c r="B383" s="15">
        <f t="shared" si="63"/>
        <v>21.85</v>
      </c>
      <c r="C383">
        <f t="shared" si="71"/>
        <v>0.91410559330893915</v>
      </c>
      <c r="D383" s="14">
        <f t="shared" si="72"/>
        <v>1.9587976999476845E-2</v>
      </c>
      <c r="E383">
        <f t="shared" si="73"/>
        <v>0.90757626764244692</v>
      </c>
      <c r="F383" s="14">
        <f t="shared" si="64"/>
        <v>0.90757626764244692</v>
      </c>
      <c r="H383">
        <f t="shared" si="74"/>
        <v>0.90757626764244692</v>
      </c>
      <c r="I383">
        <f t="shared" si="65"/>
        <v>1.9598286461055516E-2</v>
      </c>
      <c r="J383">
        <f t="shared" si="66"/>
        <v>0.90805393936225876</v>
      </c>
      <c r="M383" s="15">
        <v>22.8217514806502</v>
      </c>
    </row>
    <row r="384" spans="1:13" x14ac:dyDescent="0.3">
      <c r="A384" s="15">
        <v>21.863721465125099</v>
      </c>
      <c r="B384" s="15">
        <f t="shared" si="63"/>
        <v>21.86</v>
      </c>
      <c r="C384">
        <f t="shared" si="71"/>
        <v>0.91737025614218481</v>
      </c>
      <c r="D384" s="14">
        <f t="shared" si="72"/>
        <v>1.9587976999476845E-2</v>
      </c>
      <c r="E384">
        <f t="shared" si="73"/>
        <v>0.91084093047569237</v>
      </c>
      <c r="F384" s="14">
        <f t="shared" si="64"/>
        <v>0.91084093047569237</v>
      </c>
      <c r="H384">
        <f t="shared" si="74"/>
        <v>0.91084093047569237</v>
      </c>
      <c r="I384">
        <f t="shared" si="65"/>
        <v>1.9598286461055516E-2</v>
      </c>
      <c r="J384">
        <f t="shared" si="66"/>
        <v>0.91132032043910061</v>
      </c>
      <c r="M384" s="15">
        <v>22.8318360071294</v>
      </c>
    </row>
    <row r="385" spans="1:13" x14ac:dyDescent="0.3">
      <c r="A385" s="15">
        <v>21.8738059916043</v>
      </c>
      <c r="B385" s="15">
        <f t="shared" ref="B385:B448" si="75">ROUND(A385,2)</f>
        <v>21.87</v>
      </c>
      <c r="C385">
        <f t="shared" si="71"/>
        <v>0.92063491897543148</v>
      </c>
      <c r="D385" s="14">
        <f t="shared" si="72"/>
        <v>1.9587976999476845E-2</v>
      </c>
      <c r="E385">
        <f t="shared" si="73"/>
        <v>0.91410559330893915</v>
      </c>
      <c r="F385" s="14">
        <f t="shared" ref="F385:F448" si="76">IF(E385&lt;=$C$111,$C$111,E385)</f>
        <v>0.91410559330893915</v>
      </c>
      <c r="H385">
        <f t="shared" si="74"/>
        <v>0.91410559330893915</v>
      </c>
      <c r="I385">
        <f t="shared" ref="I385:I448" si="77">$B$100/$B$99*D385</f>
        <v>1.9598286461055516E-2</v>
      </c>
      <c r="J385">
        <f t="shared" ref="J385:J448" si="78">$B$100/$B$99*F385</f>
        <v>0.9145867015159439</v>
      </c>
      <c r="M385" s="15">
        <v>22.841920533608601</v>
      </c>
    </row>
    <row r="386" spans="1:13" x14ac:dyDescent="0.3">
      <c r="A386" s="15">
        <v>21.883890518083501</v>
      </c>
      <c r="B386" s="15">
        <f t="shared" si="75"/>
        <v>21.88</v>
      </c>
      <c r="C386">
        <f t="shared" si="71"/>
        <v>0.92389958180867704</v>
      </c>
      <c r="D386" s="14">
        <f t="shared" si="72"/>
        <v>1.9587976999476845E-2</v>
      </c>
      <c r="E386">
        <f t="shared" si="73"/>
        <v>0.91737025614218481</v>
      </c>
      <c r="F386" s="14">
        <f t="shared" si="76"/>
        <v>0.91737025614218481</v>
      </c>
      <c r="H386">
        <f t="shared" si="74"/>
        <v>0.91737025614218481</v>
      </c>
      <c r="I386">
        <f t="shared" si="77"/>
        <v>1.9598286461055516E-2</v>
      </c>
      <c r="J386">
        <f t="shared" si="78"/>
        <v>0.91785308259278597</v>
      </c>
      <c r="M386" s="15">
        <v>22.852005060087802</v>
      </c>
    </row>
    <row r="387" spans="1:13" x14ac:dyDescent="0.3">
      <c r="A387" s="15">
        <v>21.893975044562701</v>
      </c>
      <c r="B387" s="15">
        <f t="shared" si="75"/>
        <v>21.89</v>
      </c>
      <c r="C387">
        <f t="shared" si="71"/>
        <v>0.92716424464192371</v>
      </c>
      <c r="D387" s="14">
        <f t="shared" si="72"/>
        <v>1.9587976999476845E-2</v>
      </c>
      <c r="E387">
        <f t="shared" si="73"/>
        <v>0.92063491897543148</v>
      </c>
      <c r="F387" s="14">
        <f t="shared" si="76"/>
        <v>0.92063491897543148</v>
      </c>
      <c r="H387">
        <f t="shared" si="74"/>
        <v>0.92063491897543148</v>
      </c>
      <c r="I387">
        <f t="shared" si="77"/>
        <v>1.9598286461055516E-2</v>
      </c>
      <c r="J387">
        <f t="shared" si="78"/>
        <v>0.92111946366962905</v>
      </c>
      <c r="M387" s="15">
        <v>22.862089586566999</v>
      </c>
    </row>
    <row r="388" spans="1:13" x14ac:dyDescent="0.3">
      <c r="A388" s="15">
        <v>21.904059571041898</v>
      </c>
      <c r="B388" s="15">
        <f t="shared" si="75"/>
        <v>21.9</v>
      </c>
      <c r="C388">
        <f t="shared" si="71"/>
        <v>0.93042890747516938</v>
      </c>
      <c r="D388" s="14">
        <f t="shared" si="72"/>
        <v>1.9587976999476845E-2</v>
      </c>
      <c r="E388">
        <f t="shared" si="73"/>
        <v>0.92389958180867704</v>
      </c>
      <c r="F388" s="14">
        <f t="shared" si="76"/>
        <v>0.92389958180867704</v>
      </c>
      <c r="H388">
        <f t="shared" si="74"/>
        <v>0.92389958180867704</v>
      </c>
      <c r="I388">
        <f t="shared" si="77"/>
        <v>1.9598286461055516E-2</v>
      </c>
      <c r="J388">
        <f t="shared" si="78"/>
        <v>0.92438584474647112</v>
      </c>
      <c r="M388" s="15">
        <v>22.872174113046199</v>
      </c>
    </row>
    <row r="389" spans="1:13" x14ac:dyDescent="0.3">
      <c r="A389" s="15">
        <v>21.914144097521099</v>
      </c>
      <c r="B389" s="15">
        <f t="shared" si="75"/>
        <v>21.91</v>
      </c>
      <c r="C389">
        <f t="shared" si="71"/>
        <v>0.93369357030841604</v>
      </c>
      <c r="D389" s="14">
        <f t="shared" si="72"/>
        <v>1.9587976999476845E-2</v>
      </c>
      <c r="E389">
        <f t="shared" si="73"/>
        <v>0.92716424464192371</v>
      </c>
      <c r="F389" s="14">
        <f t="shared" si="76"/>
        <v>0.92716424464192371</v>
      </c>
      <c r="H389">
        <f t="shared" si="74"/>
        <v>0.92716424464192371</v>
      </c>
      <c r="I389">
        <f t="shared" si="77"/>
        <v>1.9598286461055516E-2</v>
      </c>
      <c r="J389">
        <f t="shared" si="78"/>
        <v>0.92765222582331419</v>
      </c>
      <c r="M389" s="15">
        <v>22.8822586395254</v>
      </c>
    </row>
    <row r="390" spans="1:13" x14ac:dyDescent="0.3">
      <c r="A390" s="15">
        <v>21.924228624000399</v>
      </c>
      <c r="B390" s="15">
        <f t="shared" si="75"/>
        <v>21.92</v>
      </c>
      <c r="C390">
        <f t="shared" si="71"/>
        <v>0.93695823314166271</v>
      </c>
      <c r="D390" s="14">
        <f t="shared" si="72"/>
        <v>1.9587976999476845E-2</v>
      </c>
      <c r="E390">
        <f t="shared" si="73"/>
        <v>0.93042890747517037</v>
      </c>
      <c r="F390" s="14">
        <f t="shared" si="76"/>
        <v>0.93042890747517037</v>
      </c>
      <c r="H390">
        <f t="shared" si="74"/>
        <v>0.93042890747517037</v>
      </c>
      <c r="I390">
        <f t="shared" si="77"/>
        <v>1.9598286461055516E-2</v>
      </c>
      <c r="J390">
        <f t="shared" si="78"/>
        <v>0.93091860690015737</v>
      </c>
      <c r="M390" s="15">
        <v>22.8923431660047</v>
      </c>
    </row>
    <row r="391" spans="1:13" x14ac:dyDescent="0.3">
      <c r="A391" s="15">
        <v>21.9343131504796</v>
      </c>
      <c r="B391" s="15">
        <f t="shared" si="75"/>
        <v>21.93</v>
      </c>
      <c r="C391">
        <f t="shared" si="71"/>
        <v>0.94022289597490827</v>
      </c>
      <c r="D391" s="14">
        <f t="shared" si="72"/>
        <v>1.9587976999476845E-2</v>
      </c>
      <c r="E391">
        <f t="shared" si="73"/>
        <v>0.93369357030841604</v>
      </c>
      <c r="F391" s="14">
        <f t="shared" si="76"/>
        <v>0.93369357030841604</v>
      </c>
      <c r="H391">
        <f t="shared" si="74"/>
        <v>0.93369357030841604</v>
      </c>
      <c r="I391">
        <f t="shared" si="77"/>
        <v>1.9598286461055516E-2</v>
      </c>
      <c r="J391">
        <f t="shared" si="78"/>
        <v>0.93418498797699945</v>
      </c>
      <c r="M391" s="15">
        <v>22.902427692483901</v>
      </c>
    </row>
    <row r="392" spans="1:13" x14ac:dyDescent="0.3">
      <c r="A392" s="15">
        <v>21.944397676958801</v>
      </c>
      <c r="B392" s="15">
        <f t="shared" si="75"/>
        <v>21.94</v>
      </c>
      <c r="C392">
        <f t="shared" si="71"/>
        <v>0.94348755880815494</v>
      </c>
      <c r="D392" s="14">
        <f t="shared" si="72"/>
        <v>1.9587976999476845E-2</v>
      </c>
      <c r="E392">
        <f t="shared" si="73"/>
        <v>0.93695823314166271</v>
      </c>
      <c r="F392" s="14">
        <f t="shared" si="76"/>
        <v>0.93695823314166271</v>
      </c>
      <c r="H392">
        <f t="shared" si="74"/>
        <v>0.93695823314166271</v>
      </c>
      <c r="I392">
        <f t="shared" si="77"/>
        <v>1.9598286461055516E-2</v>
      </c>
      <c r="J392">
        <f t="shared" si="78"/>
        <v>0.93745136905384252</v>
      </c>
      <c r="M392" s="15">
        <v>22.912512218963101</v>
      </c>
    </row>
    <row r="393" spans="1:13" x14ac:dyDescent="0.3">
      <c r="A393" s="15">
        <v>21.954482203438001</v>
      </c>
      <c r="B393" s="15">
        <f t="shared" si="75"/>
        <v>21.95</v>
      </c>
      <c r="C393">
        <f t="shared" si="71"/>
        <v>0.9467522216414006</v>
      </c>
      <c r="D393" s="14">
        <f t="shared" si="72"/>
        <v>1.9587976999476845E-2</v>
      </c>
      <c r="E393">
        <f t="shared" si="73"/>
        <v>0.94022289597490827</v>
      </c>
      <c r="F393" s="14">
        <f t="shared" si="76"/>
        <v>0.94022289597490827</v>
      </c>
      <c r="H393">
        <f t="shared" si="74"/>
        <v>0.94022289597490827</v>
      </c>
      <c r="I393">
        <f t="shared" si="77"/>
        <v>1.9598286461055516E-2</v>
      </c>
      <c r="J393">
        <f t="shared" si="78"/>
        <v>0.94071775013068459</v>
      </c>
      <c r="M393" s="15">
        <v>22.922596745442299</v>
      </c>
    </row>
    <row r="394" spans="1:13" x14ac:dyDescent="0.3">
      <c r="A394" s="15">
        <v>21.964566729917198</v>
      </c>
      <c r="B394" s="15">
        <f t="shared" si="75"/>
        <v>21.96</v>
      </c>
      <c r="C394">
        <f t="shared" si="71"/>
        <v>0.95001688447464727</v>
      </c>
      <c r="D394" s="14">
        <f t="shared" si="72"/>
        <v>1.9587976999476845E-2</v>
      </c>
      <c r="E394">
        <f t="shared" si="73"/>
        <v>0.94348755880815494</v>
      </c>
      <c r="F394" s="14">
        <f t="shared" si="76"/>
        <v>0.94348755880815494</v>
      </c>
      <c r="H394">
        <f t="shared" si="74"/>
        <v>0.94348755880815494</v>
      </c>
      <c r="I394">
        <f t="shared" si="77"/>
        <v>1.9598286461055516E-2</v>
      </c>
      <c r="J394">
        <f t="shared" si="78"/>
        <v>0.94398413120752767</v>
      </c>
      <c r="M394" s="15">
        <v>22.932681271921499</v>
      </c>
    </row>
    <row r="395" spans="1:13" x14ac:dyDescent="0.3">
      <c r="A395" s="15">
        <v>21.974651256396399</v>
      </c>
      <c r="B395" s="15">
        <f t="shared" si="75"/>
        <v>21.97</v>
      </c>
      <c r="C395">
        <f t="shared" si="71"/>
        <v>0.95328154730789283</v>
      </c>
      <c r="D395" s="14">
        <f t="shared" si="72"/>
        <v>1.9587976999476845E-2</v>
      </c>
      <c r="E395">
        <f t="shared" si="73"/>
        <v>0.9467522216414006</v>
      </c>
      <c r="F395" s="14">
        <f t="shared" si="76"/>
        <v>0.9467522216414006</v>
      </c>
      <c r="H395">
        <f t="shared" si="74"/>
        <v>0.9467522216414006</v>
      </c>
      <c r="I395">
        <f t="shared" si="77"/>
        <v>1.9598286461055516E-2</v>
      </c>
      <c r="J395">
        <f t="shared" si="78"/>
        <v>0.94725051228436974</v>
      </c>
      <c r="M395" s="15">
        <v>22.9427657984007</v>
      </c>
    </row>
    <row r="396" spans="1:13" x14ac:dyDescent="0.3">
      <c r="A396" s="15">
        <v>21.9847357828756</v>
      </c>
      <c r="B396" s="15">
        <f t="shared" si="75"/>
        <v>21.98</v>
      </c>
      <c r="C396">
        <f t="shared" si="71"/>
        <v>0.9565462101411395</v>
      </c>
      <c r="D396" s="14">
        <f t="shared" si="72"/>
        <v>1.9587976999476845E-2</v>
      </c>
      <c r="E396">
        <f t="shared" si="73"/>
        <v>0.95001688447464727</v>
      </c>
      <c r="F396" s="14">
        <f t="shared" si="76"/>
        <v>0.95001688447464727</v>
      </c>
      <c r="H396">
        <f t="shared" si="74"/>
        <v>0.95001688447464727</v>
      </c>
      <c r="I396">
        <f t="shared" si="77"/>
        <v>1.9598286461055516E-2</v>
      </c>
      <c r="J396">
        <f t="shared" si="78"/>
        <v>0.95051689336121292</v>
      </c>
      <c r="M396" s="15">
        <v>22.952850324879901</v>
      </c>
    </row>
    <row r="397" spans="1:13" x14ac:dyDescent="0.3">
      <c r="A397" s="15">
        <v>21.9948203093548</v>
      </c>
      <c r="B397" s="15">
        <f t="shared" si="75"/>
        <v>21.99</v>
      </c>
      <c r="C397">
        <f t="shared" si="71"/>
        <v>0.95981087297438517</v>
      </c>
      <c r="D397" s="14">
        <f t="shared" si="72"/>
        <v>1.9587976999476845E-2</v>
      </c>
      <c r="E397">
        <f t="shared" si="73"/>
        <v>0.95328154730789283</v>
      </c>
      <c r="F397" s="14">
        <f t="shared" si="76"/>
        <v>0.95328154730789283</v>
      </c>
      <c r="H397">
        <f t="shared" si="74"/>
        <v>0.95328154730789283</v>
      </c>
      <c r="I397">
        <f t="shared" si="77"/>
        <v>1.9598286461055516E-2</v>
      </c>
      <c r="J397">
        <f t="shared" si="78"/>
        <v>0.95378327443805488</v>
      </c>
      <c r="M397" s="15">
        <v>22.962934851359101</v>
      </c>
    </row>
    <row r="398" spans="1:13" x14ac:dyDescent="0.3">
      <c r="A398" s="15">
        <v>22.004904835834001</v>
      </c>
      <c r="B398" s="15">
        <f t="shared" si="75"/>
        <v>22</v>
      </c>
      <c r="C398">
        <f t="shared" si="71"/>
        <v>0.96307553580763172</v>
      </c>
      <c r="D398" s="14">
        <f t="shared" si="72"/>
        <v>1.9587976999476845E-2</v>
      </c>
      <c r="E398">
        <f t="shared" si="73"/>
        <v>0.9565462101411395</v>
      </c>
      <c r="F398" s="14">
        <f t="shared" si="76"/>
        <v>0.9565462101411395</v>
      </c>
      <c r="H398">
        <f t="shared" si="74"/>
        <v>0.9565462101411395</v>
      </c>
      <c r="I398">
        <f t="shared" si="77"/>
        <v>1.9598286461055516E-2</v>
      </c>
      <c r="J398">
        <f t="shared" si="78"/>
        <v>0.95704965551489807</v>
      </c>
      <c r="M398" s="15">
        <v>22.973019377838298</v>
      </c>
    </row>
    <row r="399" spans="1:13" x14ac:dyDescent="0.3">
      <c r="A399" s="15">
        <v>22.014989362313301</v>
      </c>
      <c r="B399" s="15">
        <f t="shared" si="75"/>
        <v>22.01</v>
      </c>
      <c r="C399">
        <f t="shared" si="71"/>
        <v>0.96634019864087861</v>
      </c>
      <c r="D399" s="14">
        <f t="shared" si="72"/>
        <v>1.9587976999476845E-2</v>
      </c>
      <c r="E399">
        <f t="shared" si="73"/>
        <v>0.95981087297438628</v>
      </c>
      <c r="F399" s="14">
        <f t="shared" si="76"/>
        <v>0.95981087297438628</v>
      </c>
      <c r="H399">
        <f t="shared" si="74"/>
        <v>0.95981087297438628</v>
      </c>
      <c r="I399">
        <f t="shared" si="77"/>
        <v>1.9598286461055516E-2</v>
      </c>
      <c r="J399">
        <f t="shared" si="78"/>
        <v>0.96031603659174125</v>
      </c>
      <c r="M399" s="15">
        <v>22.983103904317598</v>
      </c>
    </row>
    <row r="400" spans="1:13" x14ac:dyDescent="0.3">
      <c r="A400" s="15">
        <v>22.025073888792502</v>
      </c>
      <c r="B400" s="15">
        <f t="shared" si="75"/>
        <v>22.03</v>
      </c>
      <c r="C400">
        <f t="shared" si="71"/>
        <v>0.97286952430737084</v>
      </c>
      <c r="D400" s="14">
        <f t="shared" si="72"/>
        <v>1.9587976999476845E-2</v>
      </c>
      <c r="E400">
        <f t="shared" si="73"/>
        <v>0.96634019864087861</v>
      </c>
      <c r="F400" s="14">
        <f t="shared" si="76"/>
        <v>0.96634019864087861</v>
      </c>
      <c r="H400">
        <f t="shared" si="74"/>
        <v>0.96634019864087861</v>
      </c>
      <c r="I400">
        <f t="shared" si="77"/>
        <v>1.9598286461055516E-2</v>
      </c>
      <c r="J400">
        <f t="shared" si="78"/>
        <v>0.96684879874542651</v>
      </c>
      <c r="M400" s="15">
        <v>22.993188430796799</v>
      </c>
    </row>
    <row r="401" spans="1:13" x14ac:dyDescent="0.3">
      <c r="A401" s="15">
        <v>22.035158415271699</v>
      </c>
      <c r="B401" s="15">
        <f t="shared" si="75"/>
        <v>22.04</v>
      </c>
      <c r="C401">
        <f t="shared" si="71"/>
        <v>0.9761341871406165</v>
      </c>
      <c r="D401" s="14">
        <f t="shared" si="72"/>
        <v>1.9587976999476845E-2</v>
      </c>
      <c r="E401">
        <f t="shared" si="73"/>
        <v>0.96960486147412417</v>
      </c>
      <c r="F401" s="14">
        <f t="shared" si="76"/>
        <v>0.96960486147412417</v>
      </c>
      <c r="H401">
        <f t="shared" si="74"/>
        <v>0.96960486147412417</v>
      </c>
      <c r="I401">
        <f t="shared" si="77"/>
        <v>1.9598286461055516E-2</v>
      </c>
      <c r="J401">
        <f t="shared" si="78"/>
        <v>0.97011517982226847</v>
      </c>
      <c r="M401" s="15">
        <v>23.003272957276</v>
      </c>
    </row>
    <row r="402" spans="1:13" x14ac:dyDescent="0.3">
      <c r="A402" s="15">
        <v>22.045242941750899</v>
      </c>
      <c r="B402" s="15">
        <f t="shared" si="75"/>
        <v>22.05</v>
      </c>
      <c r="C402">
        <f t="shared" si="71"/>
        <v>0.97939884997386317</v>
      </c>
      <c r="D402" s="14">
        <f t="shared" si="72"/>
        <v>1.9587976999476845E-2</v>
      </c>
      <c r="E402">
        <f t="shared" si="73"/>
        <v>0.97286952430737084</v>
      </c>
      <c r="F402" s="14">
        <f t="shared" si="76"/>
        <v>0.97286952430737084</v>
      </c>
      <c r="H402">
        <f t="shared" si="74"/>
        <v>0.97286952430737084</v>
      </c>
      <c r="I402">
        <f t="shared" si="77"/>
        <v>1.9598286461055516E-2</v>
      </c>
      <c r="J402">
        <f t="shared" si="78"/>
        <v>0.97338156089911154</v>
      </c>
      <c r="M402" s="15">
        <v>23.0133574837552</v>
      </c>
    </row>
    <row r="403" spans="1:13" x14ac:dyDescent="0.3">
      <c r="A403" s="15">
        <v>22.0553274682301</v>
      </c>
      <c r="B403" s="15">
        <f t="shared" si="75"/>
        <v>22.06</v>
      </c>
      <c r="C403">
        <f t="shared" si="71"/>
        <v>0.98266351280710873</v>
      </c>
      <c r="D403" s="14">
        <f t="shared" si="72"/>
        <v>1.9587976999476845E-2</v>
      </c>
      <c r="E403">
        <f t="shared" si="73"/>
        <v>0.9761341871406165</v>
      </c>
      <c r="F403" s="14">
        <f t="shared" si="76"/>
        <v>0.9761341871406165</v>
      </c>
      <c r="H403">
        <f t="shared" si="74"/>
        <v>0.9761341871406165</v>
      </c>
      <c r="I403">
        <f t="shared" si="77"/>
        <v>1.9598286461055516E-2</v>
      </c>
      <c r="J403">
        <f t="shared" si="78"/>
        <v>0.97664794197595373</v>
      </c>
      <c r="M403" s="15">
        <v>23.023442010234401</v>
      </c>
    </row>
    <row r="404" spans="1:13" x14ac:dyDescent="0.3">
      <c r="A404" s="15">
        <v>22.065411994709301</v>
      </c>
      <c r="B404" s="15">
        <f t="shared" si="75"/>
        <v>22.07</v>
      </c>
      <c r="C404">
        <f t="shared" si="71"/>
        <v>0.9859281756403554</v>
      </c>
      <c r="D404" s="14">
        <f t="shared" si="72"/>
        <v>1.9587976999476845E-2</v>
      </c>
      <c r="E404">
        <f t="shared" si="73"/>
        <v>0.97939884997386317</v>
      </c>
      <c r="F404" s="14">
        <f t="shared" si="76"/>
        <v>0.97939884997386317</v>
      </c>
      <c r="H404">
        <f t="shared" si="74"/>
        <v>0.97939884997386317</v>
      </c>
      <c r="I404">
        <f t="shared" si="77"/>
        <v>1.9598286461055516E-2</v>
      </c>
      <c r="J404">
        <f t="shared" si="78"/>
        <v>0.9799143230527968</v>
      </c>
    </row>
    <row r="405" spans="1:13" x14ac:dyDescent="0.3">
      <c r="A405" s="15">
        <v>22.075496521188501</v>
      </c>
      <c r="B405" s="15">
        <f t="shared" si="75"/>
        <v>22.08</v>
      </c>
      <c r="C405">
        <f t="shared" si="71"/>
        <v>0.98919283847360107</v>
      </c>
      <c r="D405" s="14">
        <f t="shared" si="72"/>
        <v>1.9587976999476845E-2</v>
      </c>
      <c r="E405">
        <f t="shared" si="73"/>
        <v>0.98266351280710873</v>
      </c>
      <c r="F405" s="14">
        <f t="shared" si="76"/>
        <v>0.98266351280710873</v>
      </c>
      <c r="H405">
        <f t="shared" si="74"/>
        <v>0.98266351280710873</v>
      </c>
      <c r="I405">
        <f t="shared" si="77"/>
        <v>1.9598286461055516E-2</v>
      </c>
      <c r="J405">
        <f t="shared" si="78"/>
        <v>0.98318070412963876</v>
      </c>
    </row>
    <row r="406" spans="1:13" x14ac:dyDescent="0.3">
      <c r="A406" s="15">
        <v>22.085581047667699</v>
      </c>
      <c r="B406" s="15">
        <f t="shared" si="75"/>
        <v>22.09</v>
      </c>
      <c r="C406">
        <f t="shared" si="71"/>
        <v>0.99245750130684773</v>
      </c>
      <c r="D406" s="14">
        <f t="shared" si="72"/>
        <v>1.9587976999476845E-2</v>
      </c>
      <c r="E406">
        <f t="shared" si="73"/>
        <v>0.9859281756403554</v>
      </c>
      <c r="F406" s="14">
        <f t="shared" si="76"/>
        <v>0.9859281756403554</v>
      </c>
      <c r="H406">
        <f t="shared" si="74"/>
        <v>0.9859281756403554</v>
      </c>
      <c r="I406">
        <f t="shared" si="77"/>
        <v>1.9598286461055516E-2</v>
      </c>
      <c r="J406">
        <f t="shared" si="78"/>
        <v>0.98644708520648194</v>
      </c>
    </row>
    <row r="407" spans="1:13" x14ac:dyDescent="0.3">
      <c r="A407" s="15">
        <v>22.095665574146999</v>
      </c>
      <c r="B407" s="15">
        <f t="shared" si="75"/>
        <v>22.1</v>
      </c>
      <c r="C407">
        <f t="shared" si="71"/>
        <v>0.9957221641400944</v>
      </c>
      <c r="D407" s="14">
        <f t="shared" si="72"/>
        <v>1.9587976999476845E-2</v>
      </c>
      <c r="E407">
        <f t="shared" si="73"/>
        <v>0.98919283847360207</v>
      </c>
      <c r="F407" s="14">
        <f t="shared" si="76"/>
        <v>0.98919283847360207</v>
      </c>
      <c r="H407">
        <f t="shared" si="74"/>
        <v>0.98919283847360207</v>
      </c>
      <c r="I407">
        <f t="shared" si="77"/>
        <v>1.9598286461055516E-2</v>
      </c>
      <c r="J407">
        <f t="shared" si="78"/>
        <v>0.98971346628332502</v>
      </c>
    </row>
    <row r="408" spans="1:13" x14ac:dyDescent="0.3">
      <c r="A408" s="15">
        <v>22.105750100626199</v>
      </c>
      <c r="B408" s="15">
        <f t="shared" si="75"/>
        <v>22.11</v>
      </c>
      <c r="C408">
        <f t="shared" si="71"/>
        <v>0.99898682697333996</v>
      </c>
      <c r="D408" s="14">
        <f t="shared" si="72"/>
        <v>1.9587976999476845E-2</v>
      </c>
      <c r="E408">
        <f t="shared" si="73"/>
        <v>0.99245750130684773</v>
      </c>
      <c r="F408" s="14">
        <f t="shared" si="76"/>
        <v>0.99245750130684773</v>
      </c>
      <c r="H408">
        <f t="shared" si="74"/>
        <v>0.99245750130684773</v>
      </c>
      <c r="I408">
        <f t="shared" si="77"/>
        <v>1.9598286461055516E-2</v>
      </c>
      <c r="J408">
        <f t="shared" si="78"/>
        <v>0.9929798473601672</v>
      </c>
    </row>
    <row r="409" spans="1:13" x14ac:dyDescent="0.3">
      <c r="A409" s="15">
        <v>22.1158346271054</v>
      </c>
      <c r="B409" s="15">
        <f t="shared" si="75"/>
        <v>22.12</v>
      </c>
      <c r="C409">
        <f t="shared" si="71"/>
        <v>1.0022514898065866</v>
      </c>
      <c r="D409" s="14">
        <f t="shared" si="72"/>
        <v>1.9587976999476845E-2</v>
      </c>
      <c r="E409">
        <f t="shared" si="73"/>
        <v>0.9957221641400944</v>
      </c>
      <c r="F409" s="14">
        <f t="shared" si="76"/>
        <v>0.9957221641400944</v>
      </c>
      <c r="H409">
        <f t="shared" si="74"/>
        <v>0.9957221641400944</v>
      </c>
      <c r="I409">
        <f t="shared" si="77"/>
        <v>1.9598286461055516E-2</v>
      </c>
      <c r="J409">
        <f t="shared" si="78"/>
        <v>0.99624622843701027</v>
      </c>
    </row>
    <row r="410" spans="1:13" x14ac:dyDescent="0.3">
      <c r="A410" s="15">
        <v>22.125919153584601</v>
      </c>
      <c r="B410" s="15">
        <f t="shared" si="75"/>
        <v>22.13</v>
      </c>
      <c r="C410">
        <f t="shared" si="71"/>
        <v>1.0055161526398322</v>
      </c>
      <c r="D410" s="14">
        <f t="shared" si="72"/>
        <v>1.9587976999476845E-2</v>
      </c>
      <c r="E410">
        <f t="shared" si="73"/>
        <v>0.99898682697333996</v>
      </c>
      <c r="F410" s="14">
        <f t="shared" si="76"/>
        <v>0.99898682697333996</v>
      </c>
      <c r="H410">
        <f t="shared" si="74"/>
        <v>0.99898682697333996</v>
      </c>
      <c r="I410">
        <f t="shared" si="77"/>
        <v>1.9598286461055516E-2</v>
      </c>
      <c r="J410">
        <f t="shared" si="78"/>
        <v>0.99951260951385223</v>
      </c>
    </row>
    <row r="411" spans="1:13" x14ac:dyDescent="0.3">
      <c r="A411" s="15">
        <v>22.136003680063801</v>
      </c>
      <c r="B411" s="15">
        <f t="shared" si="75"/>
        <v>22.14</v>
      </c>
      <c r="C411">
        <f t="shared" si="71"/>
        <v>1.0087808154730789</v>
      </c>
      <c r="D411" s="14">
        <f t="shared" si="72"/>
        <v>1.9587976999476845E-2</v>
      </c>
      <c r="E411">
        <f t="shared" si="73"/>
        <v>1.0022514898065866</v>
      </c>
      <c r="F411" s="14">
        <f t="shared" si="76"/>
        <v>1.0022514898065866</v>
      </c>
      <c r="H411">
        <f t="shared" si="74"/>
        <v>1.0022514898065866</v>
      </c>
      <c r="I411">
        <f t="shared" si="77"/>
        <v>1.9598286461055516E-2</v>
      </c>
      <c r="J411">
        <f t="shared" si="78"/>
        <v>1.0027789905906954</v>
      </c>
    </row>
    <row r="412" spans="1:13" x14ac:dyDescent="0.3">
      <c r="A412" s="15">
        <v>22.146088206542998</v>
      </c>
      <c r="B412" s="15">
        <f t="shared" si="75"/>
        <v>22.15</v>
      </c>
      <c r="C412">
        <f t="shared" si="71"/>
        <v>1.0120454783063246</v>
      </c>
      <c r="D412" s="14">
        <f t="shared" si="72"/>
        <v>1.9587976999476845E-2</v>
      </c>
      <c r="E412">
        <f t="shared" si="73"/>
        <v>1.0055161526398322</v>
      </c>
      <c r="F412" s="14">
        <f t="shared" si="76"/>
        <v>1.0055161526398322</v>
      </c>
      <c r="H412">
        <f t="shared" si="74"/>
        <v>1.0055161526398322</v>
      </c>
      <c r="I412">
        <f t="shared" si="77"/>
        <v>1.9598286461055516E-2</v>
      </c>
      <c r="J412">
        <f t="shared" si="78"/>
        <v>1.0060453716675375</v>
      </c>
    </row>
    <row r="413" spans="1:13" x14ac:dyDescent="0.3">
      <c r="A413" s="15">
        <v>22.156172733022199</v>
      </c>
      <c r="B413" s="15">
        <f t="shared" si="75"/>
        <v>22.16</v>
      </c>
      <c r="C413">
        <f t="shared" ref="C413:C444" si="79">-0.3287*$B$99*(($B$104-B413)/$B$112)</f>
        <v>1.0153101411395713</v>
      </c>
      <c r="D413" s="14">
        <f t="shared" ref="D413:D444" si="80">IF(C413&gt;=$C$110,$C$110,C413)</f>
        <v>1.9587976999476845E-2</v>
      </c>
      <c r="E413">
        <f t="shared" ref="E413:E444" si="81">0.3287*$B$99*((B413-$B$106)/$B$112)</f>
        <v>1.0087808154730789</v>
      </c>
      <c r="F413" s="14">
        <f t="shared" si="76"/>
        <v>1.0087808154730789</v>
      </c>
      <c r="H413">
        <f t="shared" ref="H413:H444" si="82">-0.3287*$B$99*(($B$106-B413)/$B$112)</f>
        <v>1.0087808154730789</v>
      </c>
      <c r="I413">
        <f t="shared" si="77"/>
        <v>1.9598286461055516E-2</v>
      </c>
      <c r="J413">
        <f t="shared" si="78"/>
        <v>1.0093117527443805</v>
      </c>
    </row>
    <row r="414" spans="1:13" x14ac:dyDescent="0.3">
      <c r="A414" s="15">
        <v>22.1662572595014</v>
      </c>
      <c r="B414" s="15">
        <f t="shared" si="75"/>
        <v>22.17</v>
      </c>
      <c r="C414">
        <f t="shared" si="79"/>
        <v>1.018574803972818</v>
      </c>
      <c r="D414" s="14">
        <f t="shared" si="80"/>
        <v>1.9587976999476845E-2</v>
      </c>
      <c r="E414">
        <f t="shared" si="81"/>
        <v>1.0120454783063257</v>
      </c>
      <c r="F414" s="14">
        <f t="shared" si="76"/>
        <v>1.0120454783063257</v>
      </c>
      <c r="H414">
        <f t="shared" si="82"/>
        <v>1.0120454783063257</v>
      </c>
      <c r="I414">
        <f t="shared" si="77"/>
        <v>1.9598286461055516E-2</v>
      </c>
      <c r="J414">
        <f t="shared" si="78"/>
        <v>1.0125781338212239</v>
      </c>
    </row>
    <row r="415" spans="1:13" x14ac:dyDescent="0.3">
      <c r="A415" s="15">
        <v>22.1763417859806</v>
      </c>
      <c r="B415" s="15">
        <f t="shared" si="75"/>
        <v>22.18</v>
      </c>
      <c r="C415">
        <f t="shared" si="79"/>
        <v>1.0218394668060635</v>
      </c>
      <c r="D415" s="14">
        <f t="shared" si="80"/>
        <v>1.9587976999476845E-2</v>
      </c>
      <c r="E415">
        <f t="shared" si="81"/>
        <v>1.0153101411395713</v>
      </c>
      <c r="F415" s="14">
        <f t="shared" si="76"/>
        <v>1.0153101411395713</v>
      </c>
      <c r="H415">
        <f t="shared" si="82"/>
        <v>1.0153101411395713</v>
      </c>
      <c r="I415">
        <f t="shared" si="77"/>
        <v>1.9598286461055516E-2</v>
      </c>
      <c r="J415">
        <f t="shared" si="78"/>
        <v>1.0158445148980659</v>
      </c>
    </row>
    <row r="416" spans="1:13" x14ac:dyDescent="0.3">
      <c r="A416" s="15">
        <v>22.186426312459901</v>
      </c>
      <c r="B416" s="15">
        <f t="shared" si="75"/>
        <v>22.19</v>
      </c>
      <c r="C416">
        <f t="shared" si="79"/>
        <v>1.0251041296393102</v>
      </c>
      <c r="D416" s="14">
        <f t="shared" si="80"/>
        <v>1.9587976999476845E-2</v>
      </c>
      <c r="E416">
        <f t="shared" si="81"/>
        <v>1.018574803972818</v>
      </c>
      <c r="F416" s="14">
        <f t="shared" si="76"/>
        <v>1.018574803972818</v>
      </c>
      <c r="H416">
        <f t="shared" si="82"/>
        <v>1.018574803972818</v>
      </c>
      <c r="I416">
        <f t="shared" si="77"/>
        <v>1.9598286461055516E-2</v>
      </c>
      <c r="J416">
        <f t="shared" si="78"/>
        <v>1.0191108959749089</v>
      </c>
    </row>
    <row r="417" spans="1:10" x14ac:dyDescent="0.3">
      <c r="A417" s="15">
        <v>22.196510838939101</v>
      </c>
      <c r="B417" s="15">
        <f t="shared" si="75"/>
        <v>22.2</v>
      </c>
      <c r="C417">
        <f t="shared" si="79"/>
        <v>1.028368792472556</v>
      </c>
      <c r="D417" s="14">
        <f t="shared" si="80"/>
        <v>1.9587976999476845E-2</v>
      </c>
      <c r="E417">
        <f t="shared" si="81"/>
        <v>1.0218394668060635</v>
      </c>
      <c r="F417" s="14">
        <f t="shared" si="76"/>
        <v>1.0218394668060635</v>
      </c>
      <c r="H417">
        <f t="shared" si="82"/>
        <v>1.0218394668060635</v>
      </c>
      <c r="I417">
        <f t="shared" si="77"/>
        <v>1.9598286461055516E-2</v>
      </c>
      <c r="J417">
        <f t="shared" si="78"/>
        <v>1.022377277051751</v>
      </c>
    </row>
    <row r="418" spans="1:10" x14ac:dyDescent="0.3">
      <c r="A418" s="15">
        <v>22.206595365418298</v>
      </c>
      <c r="B418" s="15">
        <f t="shared" si="75"/>
        <v>22.21</v>
      </c>
      <c r="C418">
        <f t="shared" si="79"/>
        <v>1.0316334553058026</v>
      </c>
      <c r="D418" s="14">
        <f t="shared" si="80"/>
        <v>1.9587976999476845E-2</v>
      </c>
      <c r="E418">
        <f t="shared" si="81"/>
        <v>1.0251041296393102</v>
      </c>
      <c r="F418" s="14">
        <f t="shared" si="76"/>
        <v>1.0251041296393102</v>
      </c>
      <c r="H418">
        <f t="shared" si="82"/>
        <v>1.0251041296393102</v>
      </c>
      <c r="I418">
        <f t="shared" si="77"/>
        <v>1.9598286461055516E-2</v>
      </c>
      <c r="J418">
        <f t="shared" si="78"/>
        <v>1.0256436581285941</v>
      </c>
    </row>
    <row r="419" spans="1:10" x14ac:dyDescent="0.3">
      <c r="A419" s="15">
        <v>22.216679891897499</v>
      </c>
      <c r="B419" s="15">
        <f t="shared" si="75"/>
        <v>22.22</v>
      </c>
      <c r="C419">
        <f t="shared" si="79"/>
        <v>1.0348981181390482</v>
      </c>
      <c r="D419" s="14">
        <f t="shared" si="80"/>
        <v>1.9587976999476845E-2</v>
      </c>
      <c r="E419">
        <f t="shared" si="81"/>
        <v>1.028368792472556</v>
      </c>
      <c r="F419" s="14">
        <f t="shared" si="76"/>
        <v>1.028368792472556</v>
      </c>
      <c r="H419">
        <f t="shared" si="82"/>
        <v>1.028368792472556</v>
      </c>
      <c r="I419">
        <f t="shared" si="77"/>
        <v>1.9598286461055516E-2</v>
      </c>
      <c r="J419">
        <f t="shared" si="78"/>
        <v>1.0289100392054362</v>
      </c>
    </row>
    <row r="420" spans="1:10" x14ac:dyDescent="0.3">
      <c r="A420" s="15">
        <v>22.2267644183767</v>
      </c>
      <c r="B420" s="15">
        <f t="shared" si="75"/>
        <v>22.23</v>
      </c>
      <c r="C420">
        <f t="shared" si="79"/>
        <v>1.0381627809722949</v>
      </c>
      <c r="D420" s="14">
        <f t="shared" si="80"/>
        <v>1.9587976999476845E-2</v>
      </c>
      <c r="E420">
        <f t="shared" si="81"/>
        <v>1.0316334553058026</v>
      </c>
      <c r="F420" s="14">
        <f t="shared" si="76"/>
        <v>1.0316334553058026</v>
      </c>
      <c r="H420">
        <f t="shared" si="82"/>
        <v>1.0316334553058026</v>
      </c>
      <c r="I420">
        <f t="shared" si="77"/>
        <v>1.9598286461055516E-2</v>
      </c>
      <c r="J420">
        <f t="shared" si="78"/>
        <v>1.0321764202822794</v>
      </c>
    </row>
    <row r="421" spans="1:10" x14ac:dyDescent="0.3">
      <c r="A421" s="15">
        <v>22.2368489448559</v>
      </c>
      <c r="B421" s="15">
        <f t="shared" si="75"/>
        <v>22.24</v>
      </c>
      <c r="C421">
        <f t="shared" si="79"/>
        <v>1.0414274438055404</v>
      </c>
      <c r="D421" s="14">
        <f t="shared" si="80"/>
        <v>1.9587976999476845E-2</v>
      </c>
      <c r="E421">
        <f t="shared" si="81"/>
        <v>1.0348981181390482</v>
      </c>
      <c r="F421" s="14">
        <f t="shared" si="76"/>
        <v>1.0348981181390482</v>
      </c>
      <c r="H421">
        <f t="shared" si="82"/>
        <v>1.0348981181390482</v>
      </c>
      <c r="I421">
        <f t="shared" si="77"/>
        <v>1.9598286461055516E-2</v>
      </c>
      <c r="J421">
        <f t="shared" si="78"/>
        <v>1.0354428013591215</v>
      </c>
    </row>
    <row r="422" spans="1:10" x14ac:dyDescent="0.3">
      <c r="A422" s="15">
        <v>22.246933471335101</v>
      </c>
      <c r="B422" s="15">
        <f t="shared" si="75"/>
        <v>22.25</v>
      </c>
      <c r="C422">
        <f t="shared" si="79"/>
        <v>1.0446921066387871</v>
      </c>
      <c r="D422" s="14">
        <f t="shared" si="80"/>
        <v>1.9587976999476845E-2</v>
      </c>
      <c r="E422">
        <f t="shared" si="81"/>
        <v>1.0381627809722949</v>
      </c>
      <c r="F422" s="14">
        <f t="shared" si="76"/>
        <v>1.0381627809722949</v>
      </c>
      <c r="H422">
        <f t="shared" si="82"/>
        <v>1.0381627809722949</v>
      </c>
      <c r="I422">
        <f t="shared" si="77"/>
        <v>1.9598286461055516E-2</v>
      </c>
      <c r="J422">
        <f t="shared" si="78"/>
        <v>1.0387091824359644</v>
      </c>
    </row>
    <row r="423" spans="1:10" x14ac:dyDescent="0.3">
      <c r="A423" s="15">
        <v>22.257017997814302</v>
      </c>
      <c r="B423" s="15">
        <f t="shared" si="75"/>
        <v>22.26</v>
      </c>
      <c r="C423">
        <f t="shared" si="79"/>
        <v>1.0479567694720338</v>
      </c>
      <c r="D423" s="14">
        <f t="shared" si="80"/>
        <v>1.9587976999476845E-2</v>
      </c>
      <c r="E423">
        <f t="shared" si="81"/>
        <v>1.0414274438055415</v>
      </c>
      <c r="F423" s="14">
        <f t="shared" si="76"/>
        <v>1.0414274438055415</v>
      </c>
      <c r="H423">
        <f t="shared" si="82"/>
        <v>1.0414274438055415</v>
      </c>
      <c r="I423">
        <f t="shared" si="77"/>
        <v>1.9598286461055516E-2</v>
      </c>
      <c r="J423">
        <f t="shared" si="78"/>
        <v>1.0419755635128076</v>
      </c>
    </row>
    <row r="424" spans="1:10" x14ac:dyDescent="0.3">
      <c r="A424" s="15">
        <v>22.267102524293499</v>
      </c>
      <c r="B424" s="15">
        <f t="shared" si="75"/>
        <v>22.27</v>
      </c>
      <c r="C424">
        <f t="shared" si="79"/>
        <v>1.0512214323052793</v>
      </c>
      <c r="D424" s="14">
        <f t="shared" si="80"/>
        <v>1.9587976999476845E-2</v>
      </c>
      <c r="E424">
        <f t="shared" si="81"/>
        <v>1.0446921066387871</v>
      </c>
      <c r="F424" s="14">
        <f t="shared" si="76"/>
        <v>1.0446921066387871</v>
      </c>
      <c r="H424">
        <f t="shared" si="82"/>
        <v>1.0446921066387871</v>
      </c>
      <c r="I424">
        <f t="shared" si="77"/>
        <v>1.9598286461055516E-2</v>
      </c>
      <c r="J424">
        <f t="shared" si="78"/>
        <v>1.0452419445896497</v>
      </c>
    </row>
    <row r="425" spans="1:10" x14ac:dyDescent="0.3">
      <c r="A425" s="15">
        <v>22.277187050772799</v>
      </c>
      <c r="B425" s="15">
        <f t="shared" si="75"/>
        <v>22.28</v>
      </c>
      <c r="C425">
        <f t="shared" si="79"/>
        <v>1.054486095138526</v>
      </c>
      <c r="D425" s="14">
        <f t="shared" si="80"/>
        <v>1.9587976999476845E-2</v>
      </c>
      <c r="E425">
        <f t="shared" si="81"/>
        <v>1.0479567694720338</v>
      </c>
      <c r="F425" s="14">
        <f t="shared" si="76"/>
        <v>1.0479567694720338</v>
      </c>
      <c r="H425">
        <f t="shared" si="82"/>
        <v>1.0479567694720338</v>
      </c>
      <c r="I425">
        <f t="shared" si="77"/>
        <v>1.9598286461055516E-2</v>
      </c>
      <c r="J425">
        <f t="shared" si="78"/>
        <v>1.0485083256664927</v>
      </c>
    </row>
    <row r="426" spans="1:10" x14ac:dyDescent="0.3">
      <c r="A426" s="15">
        <v>22.287271577252</v>
      </c>
      <c r="B426" s="15">
        <f t="shared" si="75"/>
        <v>22.29</v>
      </c>
      <c r="C426">
        <f t="shared" si="79"/>
        <v>1.0577507579717718</v>
      </c>
      <c r="D426" s="14">
        <f t="shared" si="80"/>
        <v>1.9587976999476845E-2</v>
      </c>
      <c r="E426">
        <f t="shared" si="81"/>
        <v>1.0512214323052793</v>
      </c>
      <c r="F426" s="14">
        <f t="shared" si="76"/>
        <v>1.0512214323052793</v>
      </c>
      <c r="H426">
        <f t="shared" si="82"/>
        <v>1.0512214323052793</v>
      </c>
      <c r="I426">
        <f t="shared" si="77"/>
        <v>1.9598286461055516E-2</v>
      </c>
      <c r="J426">
        <f t="shared" si="78"/>
        <v>1.0517747067433347</v>
      </c>
    </row>
    <row r="427" spans="1:10" x14ac:dyDescent="0.3">
      <c r="A427" s="15">
        <v>22.2973561037312</v>
      </c>
      <c r="B427" s="15">
        <f t="shared" si="75"/>
        <v>22.3</v>
      </c>
      <c r="C427">
        <f t="shared" si="79"/>
        <v>1.0610154208050184</v>
      </c>
      <c r="D427" s="14">
        <f t="shared" si="80"/>
        <v>1.9587976999476845E-2</v>
      </c>
      <c r="E427">
        <f t="shared" si="81"/>
        <v>1.054486095138526</v>
      </c>
      <c r="F427" s="14">
        <f t="shared" si="76"/>
        <v>1.054486095138526</v>
      </c>
      <c r="H427">
        <f t="shared" si="82"/>
        <v>1.054486095138526</v>
      </c>
      <c r="I427">
        <f t="shared" si="77"/>
        <v>1.9598286461055516E-2</v>
      </c>
      <c r="J427">
        <f t="shared" si="78"/>
        <v>1.0550410878201779</v>
      </c>
    </row>
    <row r="428" spans="1:10" x14ac:dyDescent="0.3">
      <c r="A428" s="15">
        <v>22.307440630210401</v>
      </c>
      <c r="B428" s="15">
        <f t="shared" si="75"/>
        <v>22.31</v>
      </c>
      <c r="C428">
        <f t="shared" si="79"/>
        <v>1.064280083638264</v>
      </c>
      <c r="D428" s="14">
        <f t="shared" si="80"/>
        <v>1.9587976999476845E-2</v>
      </c>
      <c r="E428">
        <f t="shared" si="81"/>
        <v>1.0577507579717718</v>
      </c>
      <c r="F428" s="14">
        <f t="shared" si="76"/>
        <v>1.0577507579717718</v>
      </c>
      <c r="H428">
        <f t="shared" si="82"/>
        <v>1.0577507579717718</v>
      </c>
      <c r="I428">
        <f t="shared" si="77"/>
        <v>1.9598286461055516E-2</v>
      </c>
      <c r="J428">
        <f t="shared" si="78"/>
        <v>1.05830746889702</v>
      </c>
    </row>
    <row r="429" spans="1:10" x14ac:dyDescent="0.3">
      <c r="A429" s="15">
        <v>22.317525156689602</v>
      </c>
      <c r="B429" s="15">
        <f t="shared" si="75"/>
        <v>22.32</v>
      </c>
      <c r="C429">
        <f t="shared" si="79"/>
        <v>1.0675447464715107</v>
      </c>
      <c r="D429" s="14">
        <f t="shared" si="80"/>
        <v>1.9587976999476845E-2</v>
      </c>
      <c r="E429">
        <f t="shared" si="81"/>
        <v>1.0610154208050184</v>
      </c>
      <c r="F429" s="14">
        <f t="shared" si="76"/>
        <v>1.0610154208050184</v>
      </c>
      <c r="H429">
        <f t="shared" si="82"/>
        <v>1.0610154208050184</v>
      </c>
      <c r="I429">
        <f t="shared" si="77"/>
        <v>1.9598286461055516E-2</v>
      </c>
      <c r="J429">
        <f t="shared" si="78"/>
        <v>1.0615738499738632</v>
      </c>
    </row>
    <row r="430" spans="1:10" x14ac:dyDescent="0.3">
      <c r="A430" s="15">
        <v>22.327609683168799</v>
      </c>
      <c r="B430" s="15">
        <f t="shared" si="75"/>
        <v>22.33</v>
      </c>
      <c r="C430">
        <f t="shared" si="79"/>
        <v>1.0708094093047562</v>
      </c>
      <c r="D430" s="14">
        <f t="shared" si="80"/>
        <v>1.9587976999476845E-2</v>
      </c>
      <c r="E430">
        <f t="shared" si="81"/>
        <v>1.064280083638264</v>
      </c>
      <c r="F430" s="14">
        <f t="shared" si="76"/>
        <v>1.064280083638264</v>
      </c>
      <c r="H430">
        <f t="shared" si="82"/>
        <v>1.064280083638264</v>
      </c>
      <c r="I430">
        <f t="shared" si="77"/>
        <v>1.9598286461055516E-2</v>
      </c>
      <c r="J430">
        <f t="shared" si="78"/>
        <v>1.0648402310507052</v>
      </c>
    </row>
    <row r="431" spans="1:10" x14ac:dyDescent="0.3">
      <c r="A431" s="15">
        <v>22.337694209647999</v>
      </c>
      <c r="B431" s="15">
        <f t="shared" si="75"/>
        <v>22.34</v>
      </c>
      <c r="C431">
        <f t="shared" si="79"/>
        <v>1.0740740721380029</v>
      </c>
      <c r="D431" s="14">
        <f t="shared" si="80"/>
        <v>1.9587976999476845E-2</v>
      </c>
      <c r="E431">
        <f t="shared" si="81"/>
        <v>1.0675447464715107</v>
      </c>
      <c r="F431" s="14">
        <f t="shared" si="76"/>
        <v>1.0675447464715107</v>
      </c>
      <c r="H431">
        <f t="shared" si="82"/>
        <v>1.0675447464715107</v>
      </c>
      <c r="I431">
        <f t="shared" si="77"/>
        <v>1.9598286461055516E-2</v>
      </c>
      <c r="J431">
        <f t="shared" si="78"/>
        <v>1.0681066121275482</v>
      </c>
    </row>
    <row r="432" spans="1:10" x14ac:dyDescent="0.3">
      <c r="A432" s="15">
        <v>22.3477787361272</v>
      </c>
      <c r="B432" s="15">
        <f t="shared" si="75"/>
        <v>22.35</v>
      </c>
      <c r="C432">
        <f t="shared" si="79"/>
        <v>1.0773387349712498</v>
      </c>
      <c r="D432" s="14">
        <f t="shared" si="80"/>
        <v>1.9587976999476845E-2</v>
      </c>
      <c r="E432">
        <f t="shared" si="81"/>
        <v>1.0708094093047575</v>
      </c>
      <c r="F432" s="14">
        <f t="shared" si="76"/>
        <v>1.0708094093047575</v>
      </c>
      <c r="H432">
        <f t="shared" si="82"/>
        <v>1.0708094093047575</v>
      </c>
      <c r="I432">
        <f t="shared" si="77"/>
        <v>1.9598286461055516E-2</v>
      </c>
      <c r="J432">
        <f t="shared" si="78"/>
        <v>1.0713729932043916</v>
      </c>
    </row>
    <row r="433" spans="1:10" x14ac:dyDescent="0.3">
      <c r="A433" s="15">
        <v>22.357863262606401</v>
      </c>
      <c r="B433" s="15">
        <f t="shared" si="75"/>
        <v>22.36</v>
      </c>
      <c r="C433">
        <f t="shared" si="79"/>
        <v>1.0806033978044953</v>
      </c>
      <c r="D433" s="14">
        <f t="shared" si="80"/>
        <v>1.9587976999476845E-2</v>
      </c>
      <c r="E433">
        <f t="shared" si="81"/>
        <v>1.0740740721380029</v>
      </c>
      <c r="F433" s="14">
        <f t="shared" si="76"/>
        <v>1.0740740721380029</v>
      </c>
      <c r="H433">
        <f t="shared" si="82"/>
        <v>1.0740740721380029</v>
      </c>
      <c r="I433">
        <f t="shared" si="77"/>
        <v>1.9598286461055516E-2</v>
      </c>
      <c r="J433">
        <f t="shared" si="78"/>
        <v>1.0746393742812335</v>
      </c>
    </row>
    <row r="434" spans="1:10" x14ac:dyDescent="0.3">
      <c r="A434" s="15">
        <v>22.367947789085701</v>
      </c>
      <c r="B434" s="15">
        <f t="shared" si="75"/>
        <v>22.37</v>
      </c>
      <c r="C434">
        <f t="shared" si="79"/>
        <v>1.083868060637742</v>
      </c>
      <c r="D434" s="14">
        <f t="shared" si="80"/>
        <v>1.9587976999476845E-2</v>
      </c>
      <c r="E434">
        <f t="shared" si="81"/>
        <v>1.0773387349712498</v>
      </c>
      <c r="F434" s="14">
        <f t="shared" si="76"/>
        <v>1.0773387349712498</v>
      </c>
      <c r="H434">
        <f t="shared" si="82"/>
        <v>1.0773387349712498</v>
      </c>
      <c r="I434">
        <f t="shared" si="77"/>
        <v>1.9598286461055516E-2</v>
      </c>
      <c r="J434">
        <f t="shared" si="78"/>
        <v>1.0779057553580769</v>
      </c>
    </row>
    <row r="435" spans="1:10" x14ac:dyDescent="0.3">
      <c r="A435" s="15">
        <v>22.378032315564901</v>
      </c>
      <c r="B435" s="15">
        <f t="shared" si="75"/>
        <v>22.38</v>
      </c>
      <c r="C435">
        <f t="shared" si="79"/>
        <v>1.0871327234709875</v>
      </c>
      <c r="D435" s="14">
        <f t="shared" si="80"/>
        <v>1.9587976999476845E-2</v>
      </c>
      <c r="E435">
        <f t="shared" si="81"/>
        <v>1.0806033978044953</v>
      </c>
      <c r="F435" s="14">
        <f t="shared" si="76"/>
        <v>1.0806033978044953</v>
      </c>
      <c r="H435">
        <f t="shared" si="82"/>
        <v>1.0806033978044953</v>
      </c>
      <c r="I435">
        <f t="shared" si="77"/>
        <v>1.9598286461055516E-2</v>
      </c>
      <c r="J435">
        <f t="shared" si="78"/>
        <v>1.0811721364349187</v>
      </c>
    </row>
    <row r="436" spans="1:10" x14ac:dyDescent="0.3">
      <c r="A436" s="15">
        <v>22.388116842044099</v>
      </c>
      <c r="B436" s="15">
        <f t="shared" si="75"/>
        <v>22.39</v>
      </c>
      <c r="C436">
        <f t="shared" si="79"/>
        <v>1.0903973863042342</v>
      </c>
      <c r="D436" s="14">
        <f t="shared" si="80"/>
        <v>1.9587976999476845E-2</v>
      </c>
      <c r="E436">
        <f t="shared" si="81"/>
        <v>1.083868060637742</v>
      </c>
      <c r="F436" s="14">
        <f t="shared" si="76"/>
        <v>1.083868060637742</v>
      </c>
      <c r="H436">
        <f t="shared" si="82"/>
        <v>1.083868060637742</v>
      </c>
      <c r="I436">
        <f t="shared" si="77"/>
        <v>1.9598286461055516E-2</v>
      </c>
      <c r="J436">
        <f t="shared" si="78"/>
        <v>1.0844385175117619</v>
      </c>
    </row>
    <row r="437" spans="1:10" x14ac:dyDescent="0.3">
      <c r="A437" s="15">
        <v>22.398201368523299</v>
      </c>
      <c r="B437" s="15">
        <f t="shared" si="75"/>
        <v>22.4</v>
      </c>
      <c r="C437">
        <f t="shared" si="79"/>
        <v>1.0936620491374798</v>
      </c>
      <c r="D437" s="14">
        <f t="shared" si="80"/>
        <v>1.9587976999476845E-2</v>
      </c>
      <c r="E437">
        <f t="shared" si="81"/>
        <v>1.0871327234709875</v>
      </c>
      <c r="F437" s="14">
        <f t="shared" si="76"/>
        <v>1.0871327234709875</v>
      </c>
      <c r="H437">
        <f t="shared" si="82"/>
        <v>1.0871327234709875</v>
      </c>
      <c r="I437">
        <f t="shared" si="77"/>
        <v>1.9598286461055516E-2</v>
      </c>
      <c r="J437">
        <f t="shared" si="78"/>
        <v>1.087704898588604</v>
      </c>
    </row>
    <row r="438" spans="1:10" x14ac:dyDescent="0.3">
      <c r="A438" s="15">
        <v>22.4082858950025</v>
      </c>
      <c r="B438" s="15">
        <f t="shared" si="75"/>
        <v>22.41</v>
      </c>
      <c r="C438">
        <f t="shared" si="79"/>
        <v>1.0969267119707264</v>
      </c>
      <c r="D438" s="14">
        <f t="shared" si="80"/>
        <v>1.9587976999476845E-2</v>
      </c>
      <c r="E438">
        <f t="shared" si="81"/>
        <v>1.0903973863042342</v>
      </c>
      <c r="F438" s="14">
        <f t="shared" si="76"/>
        <v>1.0903973863042342</v>
      </c>
      <c r="H438">
        <f t="shared" si="82"/>
        <v>1.0903973863042342</v>
      </c>
      <c r="I438">
        <f t="shared" si="77"/>
        <v>1.9598286461055516E-2</v>
      </c>
      <c r="J438">
        <f t="shared" si="78"/>
        <v>1.0909712796654469</v>
      </c>
    </row>
    <row r="439" spans="1:10" x14ac:dyDescent="0.3">
      <c r="A439" s="15">
        <v>22.418370421481701</v>
      </c>
      <c r="B439" s="15">
        <f t="shared" si="75"/>
        <v>22.42</v>
      </c>
      <c r="C439">
        <f t="shared" si="79"/>
        <v>1.1001913748039731</v>
      </c>
      <c r="D439" s="14">
        <f t="shared" si="80"/>
        <v>1.9587976999476845E-2</v>
      </c>
      <c r="E439">
        <f t="shared" si="81"/>
        <v>1.0936620491374809</v>
      </c>
      <c r="F439" s="14">
        <f t="shared" si="76"/>
        <v>1.0936620491374809</v>
      </c>
      <c r="H439">
        <f t="shared" si="82"/>
        <v>1.0936620491374809</v>
      </c>
      <c r="I439">
        <f t="shared" si="77"/>
        <v>1.9598286461055516E-2</v>
      </c>
      <c r="J439">
        <f t="shared" si="78"/>
        <v>1.0942376607422901</v>
      </c>
    </row>
    <row r="440" spans="1:10" x14ac:dyDescent="0.3">
      <c r="A440" s="15">
        <v>22.428454947960901</v>
      </c>
      <c r="B440" s="15">
        <f t="shared" si="75"/>
        <v>22.43</v>
      </c>
      <c r="C440">
        <f t="shared" si="79"/>
        <v>1.1034560376372189</v>
      </c>
      <c r="D440" s="14">
        <f t="shared" si="80"/>
        <v>1.9587976999476845E-2</v>
      </c>
      <c r="E440">
        <f t="shared" si="81"/>
        <v>1.0969267119707264</v>
      </c>
      <c r="F440" s="14">
        <f t="shared" si="76"/>
        <v>1.0969267119707264</v>
      </c>
      <c r="H440">
        <f t="shared" si="82"/>
        <v>1.0969267119707264</v>
      </c>
      <c r="I440">
        <f t="shared" si="77"/>
        <v>1.9598286461055516E-2</v>
      </c>
      <c r="J440">
        <f t="shared" si="78"/>
        <v>1.0975040418191322</v>
      </c>
    </row>
    <row r="441" spans="1:10" x14ac:dyDescent="0.3">
      <c r="A441" s="15">
        <v>22.438539474440098</v>
      </c>
      <c r="B441" s="15">
        <f t="shared" si="75"/>
        <v>22.44</v>
      </c>
      <c r="C441">
        <f t="shared" si="79"/>
        <v>1.1067207004704656</v>
      </c>
      <c r="D441" s="14">
        <f t="shared" si="80"/>
        <v>1.9587976999476845E-2</v>
      </c>
      <c r="E441">
        <f t="shared" si="81"/>
        <v>1.1001913748039731</v>
      </c>
      <c r="F441" s="14">
        <f t="shared" si="76"/>
        <v>1.1001913748039731</v>
      </c>
      <c r="H441">
        <f t="shared" si="82"/>
        <v>1.1001913748039731</v>
      </c>
      <c r="I441">
        <f t="shared" si="77"/>
        <v>1.9598286461055516E-2</v>
      </c>
      <c r="J441">
        <f t="shared" si="78"/>
        <v>1.1007704228959752</v>
      </c>
    </row>
    <row r="442" spans="1:10" x14ac:dyDescent="0.3">
      <c r="A442" s="15">
        <v>22.448624000919398</v>
      </c>
      <c r="B442" s="15">
        <f t="shared" si="75"/>
        <v>22.45</v>
      </c>
      <c r="C442">
        <f t="shared" si="79"/>
        <v>1.1099853633037111</v>
      </c>
      <c r="D442" s="14">
        <f t="shared" si="80"/>
        <v>1.9587976999476845E-2</v>
      </c>
      <c r="E442">
        <f t="shared" si="81"/>
        <v>1.1034560376372189</v>
      </c>
      <c r="F442" s="14">
        <f t="shared" si="76"/>
        <v>1.1034560376372189</v>
      </c>
      <c r="H442">
        <f t="shared" si="82"/>
        <v>1.1034560376372189</v>
      </c>
      <c r="I442">
        <f t="shared" si="77"/>
        <v>1.9598286461055516E-2</v>
      </c>
      <c r="J442">
        <f t="shared" si="78"/>
        <v>1.1040368039728174</v>
      </c>
    </row>
    <row r="443" spans="1:10" x14ac:dyDescent="0.3">
      <c r="A443" s="15">
        <v>22.458708527398599</v>
      </c>
      <c r="B443" s="15">
        <f t="shared" si="75"/>
        <v>22.46</v>
      </c>
      <c r="C443">
        <f t="shared" si="79"/>
        <v>1.1132500261369578</v>
      </c>
      <c r="D443" s="14">
        <f t="shared" si="80"/>
        <v>1.9587976999476845E-2</v>
      </c>
      <c r="E443">
        <f t="shared" si="81"/>
        <v>1.1067207004704656</v>
      </c>
      <c r="F443" s="14">
        <f t="shared" si="76"/>
        <v>1.1067207004704656</v>
      </c>
      <c r="H443">
        <f t="shared" si="82"/>
        <v>1.1067207004704656</v>
      </c>
      <c r="I443">
        <f t="shared" si="77"/>
        <v>1.9598286461055516E-2</v>
      </c>
      <c r="J443">
        <f t="shared" si="78"/>
        <v>1.1073031850496606</v>
      </c>
    </row>
    <row r="444" spans="1:10" x14ac:dyDescent="0.3">
      <c r="A444" s="15">
        <v>22.4687930538778</v>
      </c>
      <c r="B444" s="15">
        <f t="shared" si="75"/>
        <v>22.47</v>
      </c>
      <c r="C444">
        <f t="shared" si="79"/>
        <v>1.1165146889702033</v>
      </c>
      <c r="D444" s="14">
        <f t="shared" si="80"/>
        <v>1.9587976999476845E-2</v>
      </c>
      <c r="E444">
        <f t="shared" si="81"/>
        <v>1.1099853633037111</v>
      </c>
      <c r="F444" s="14">
        <f t="shared" si="76"/>
        <v>1.1099853633037111</v>
      </c>
      <c r="H444">
        <f t="shared" si="82"/>
        <v>1.1099853633037111</v>
      </c>
      <c r="I444">
        <f t="shared" si="77"/>
        <v>1.9598286461055516E-2</v>
      </c>
      <c r="J444">
        <f t="shared" si="78"/>
        <v>1.1105695661265025</v>
      </c>
    </row>
    <row r="445" spans="1:10" x14ac:dyDescent="0.3">
      <c r="A445" s="15">
        <v>22.478877580357</v>
      </c>
      <c r="B445" s="15">
        <f t="shared" si="75"/>
        <v>22.48</v>
      </c>
      <c r="C445">
        <f t="shared" ref="C445:C469" si="83">-0.3287*$B$99*(($B$104-B445)/$B$112)</f>
        <v>1.11977935180345</v>
      </c>
      <c r="D445" s="14">
        <f t="shared" ref="D445:D469" si="84">IF(C445&gt;=$C$110,$C$110,C445)</f>
        <v>1.9587976999476845E-2</v>
      </c>
      <c r="E445">
        <f t="shared" ref="E445:E469" si="85">0.3287*$B$99*((B445-$B$106)/$B$112)</f>
        <v>1.1132500261369578</v>
      </c>
      <c r="F445" s="14">
        <f t="shared" si="76"/>
        <v>1.1132500261369578</v>
      </c>
      <c r="H445">
        <f t="shared" ref="H445:H469" si="86">-0.3287*$B$99*(($B$106-B445)/$B$112)</f>
        <v>1.1132500261369578</v>
      </c>
      <c r="I445">
        <f t="shared" si="77"/>
        <v>1.9598286461055516E-2</v>
      </c>
      <c r="J445">
        <f t="shared" si="78"/>
        <v>1.1138359472033457</v>
      </c>
    </row>
    <row r="446" spans="1:10" x14ac:dyDescent="0.3">
      <c r="A446" s="15">
        <v>22.488962106836201</v>
      </c>
      <c r="B446" s="15">
        <f t="shared" si="75"/>
        <v>22.49</v>
      </c>
      <c r="C446">
        <f t="shared" si="83"/>
        <v>1.1230440146366956</v>
      </c>
      <c r="D446" s="14">
        <f t="shared" si="84"/>
        <v>1.9587976999476845E-2</v>
      </c>
      <c r="E446">
        <f t="shared" si="85"/>
        <v>1.1165146889702033</v>
      </c>
      <c r="F446" s="14">
        <f t="shared" si="76"/>
        <v>1.1165146889702033</v>
      </c>
      <c r="H446">
        <f t="shared" si="86"/>
        <v>1.1165146889702033</v>
      </c>
      <c r="I446">
        <f t="shared" si="77"/>
        <v>1.9598286461055516E-2</v>
      </c>
      <c r="J446">
        <f t="shared" si="78"/>
        <v>1.1171023282801877</v>
      </c>
    </row>
    <row r="447" spans="1:10" x14ac:dyDescent="0.3">
      <c r="A447" s="15">
        <v>22.499046633315398</v>
      </c>
      <c r="B447" s="15">
        <f t="shared" si="75"/>
        <v>22.5</v>
      </c>
      <c r="C447">
        <f t="shared" si="83"/>
        <v>1.1263086774699422</v>
      </c>
      <c r="D447" s="14">
        <f t="shared" si="84"/>
        <v>1.9587976999476845E-2</v>
      </c>
      <c r="E447">
        <f t="shared" si="85"/>
        <v>1.11977935180345</v>
      </c>
      <c r="F447" s="14">
        <f t="shared" si="76"/>
        <v>1.11977935180345</v>
      </c>
      <c r="H447">
        <f t="shared" si="86"/>
        <v>1.11977935180345</v>
      </c>
      <c r="I447">
        <f t="shared" si="77"/>
        <v>1.9598286461055516E-2</v>
      </c>
      <c r="J447">
        <f t="shared" si="78"/>
        <v>1.1203687093570307</v>
      </c>
    </row>
    <row r="448" spans="1:10" x14ac:dyDescent="0.3">
      <c r="A448" s="15">
        <v>22.509131159794599</v>
      </c>
      <c r="B448" s="15">
        <f t="shared" si="75"/>
        <v>22.51</v>
      </c>
      <c r="C448">
        <f t="shared" si="83"/>
        <v>1.1295733403031891</v>
      </c>
      <c r="D448" s="14">
        <f t="shared" si="84"/>
        <v>1.9587976999476845E-2</v>
      </c>
      <c r="E448">
        <f t="shared" si="85"/>
        <v>1.1230440146366969</v>
      </c>
      <c r="F448" s="14">
        <f t="shared" si="76"/>
        <v>1.1230440146366969</v>
      </c>
      <c r="H448">
        <f t="shared" si="86"/>
        <v>1.1230440146366969</v>
      </c>
      <c r="I448">
        <f t="shared" si="77"/>
        <v>1.9598286461055516E-2</v>
      </c>
      <c r="J448">
        <f t="shared" si="78"/>
        <v>1.1236350904338741</v>
      </c>
    </row>
    <row r="449" spans="1:10" x14ac:dyDescent="0.3">
      <c r="A449" s="15">
        <v>22.5192156862738</v>
      </c>
      <c r="B449" s="15">
        <f t="shared" ref="B449:B497" si="87">ROUND(A449,2)</f>
        <v>22.52</v>
      </c>
      <c r="C449">
        <f t="shared" si="83"/>
        <v>1.1328380031364347</v>
      </c>
      <c r="D449" s="14">
        <f t="shared" si="84"/>
        <v>1.9587976999476845E-2</v>
      </c>
      <c r="E449">
        <f t="shared" si="85"/>
        <v>1.1263086774699422</v>
      </c>
      <c r="F449" s="14">
        <f t="shared" ref="F449:F497" si="88">IF(E449&lt;=$C$111,$C$111,E449)</f>
        <v>1.1263086774699422</v>
      </c>
      <c r="H449">
        <f t="shared" si="86"/>
        <v>1.1263086774699422</v>
      </c>
      <c r="I449">
        <f t="shared" ref="I449:I497" si="89">$B$100/$B$99*D449</f>
        <v>1.9598286461055516E-2</v>
      </c>
      <c r="J449">
        <f t="shared" ref="J449:J497" si="90">$B$100/$B$99*F449</f>
        <v>1.126901471510716</v>
      </c>
    </row>
    <row r="450" spans="1:10" x14ac:dyDescent="0.3">
      <c r="A450" s="15">
        <v>22.529300212753</v>
      </c>
      <c r="B450" s="15">
        <f t="shared" si="87"/>
        <v>22.53</v>
      </c>
      <c r="C450">
        <f t="shared" si="83"/>
        <v>1.1361026659696813</v>
      </c>
      <c r="D450" s="14">
        <f t="shared" si="84"/>
        <v>1.9587976999476845E-2</v>
      </c>
      <c r="E450">
        <f t="shared" si="85"/>
        <v>1.1295733403031891</v>
      </c>
      <c r="F450" s="14">
        <f t="shared" si="88"/>
        <v>1.1295733403031891</v>
      </c>
      <c r="H450">
        <f t="shared" si="86"/>
        <v>1.1295733403031891</v>
      </c>
      <c r="I450">
        <f t="shared" si="89"/>
        <v>1.9598286461055516E-2</v>
      </c>
      <c r="J450">
        <f t="shared" si="90"/>
        <v>1.1301678525875591</v>
      </c>
    </row>
    <row r="451" spans="1:10" x14ac:dyDescent="0.3">
      <c r="A451" s="15">
        <v>22.5393847392323</v>
      </c>
      <c r="B451" s="15">
        <f t="shared" si="87"/>
        <v>22.54</v>
      </c>
      <c r="C451">
        <f t="shared" si="83"/>
        <v>1.1393673288029271</v>
      </c>
      <c r="D451" s="14">
        <f t="shared" si="84"/>
        <v>1.9587976999476845E-2</v>
      </c>
      <c r="E451">
        <f t="shared" si="85"/>
        <v>1.1328380031364347</v>
      </c>
      <c r="F451" s="14">
        <f t="shared" si="88"/>
        <v>1.1328380031364347</v>
      </c>
      <c r="H451">
        <f t="shared" si="86"/>
        <v>1.1328380031364347</v>
      </c>
      <c r="I451">
        <f t="shared" si="89"/>
        <v>1.9598286461055516E-2</v>
      </c>
      <c r="J451">
        <f t="shared" si="90"/>
        <v>1.1334342336644012</v>
      </c>
    </row>
    <row r="452" spans="1:10" x14ac:dyDescent="0.3">
      <c r="A452" s="15">
        <v>22.549469265711501</v>
      </c>
      <c r="B452" s="15">
        <f t="shared" si="87"/>
        <v>22.55</v>
      </c>
      <c r="C452">
        <f t="shared" si="83"/>
        <v>1.1426319916361736</v>
      </c>
      <c r="D452" s="14">
        <f t="shared" si="84"/>
        <v>1.9587976999476845E-2</v>
      </c>
      <c r="E452">
        <f t="shared" si="85"/>
        <v>1.1361026659696813</v>
      </c>
      <c r="F452" s="14">
        <f t="shared" si="88"/>
        <v>1.1361026659696813</v>
      </c>
      <c r="H452">
        <f t="shared" si="86"/>
        <v>1.1361026659696813</v>
      </c>
      <c r="I452">
        <f t="shared" si="89"/>
        <v>1.9598286461055516E-2</v>
      </c>
      <c r="J452">
        <f t="shared" si="90"/>
        <v>1.1367006147412444</v>
      </c>
    </row>
    <row r="453" spans="1:10" x14ac:dyDescent="0.3">
      <c r="A453" s="15">
        <v>22.559553792190702</v>
      </c>
      <c r="B453" s="15">
        <f t="shared" si="87"/>
        <v>22.56</v>
      </c>
      <c r="C453">
        <f t="shared" si="83"/>
        <v>1.1458966544694194</v>
      </c>
      <c r="D453" s="14">
        <f t="shared" si="84"/>
        <v>1.9587976999476845E-2</v>
      </c>
      <c r="E453">
        <f t="shared" si="85"/>
        <v>1.1393673288029271</v>
      </c>
      <c r="F453" s="14">
        <f t="shared" si="88"/>
        <v>1.1393673288029271</v>
      </c>
      <c r="H453">
        <f t="shared" si="86"/>
        <v>1.1393673288029271</v>
      </c>
      <c r="I453">
        <f t="shared" si="89"/>
        <v>1.9598286461055516E-2</v>
      </c>
      <c r="J453">
        <f t="shared" si="90"/>
        <v>1.1399669958180867</v>
      </c>
    </row>
    <row r="454" spans="1:10" x14ac:dyDescent="0.3">
      <c r="A454" s="15">
        <v>22.569638318669899</v>
      </c>
      <c r="B454" s="15">
        <f t="shared" si="87"/>
        <v>22.57</v>
      </c>
      <c r="C454">
        <f t="shared" si="83"/>
        <v>1.149161317302666</v>
      </c>
      <c r="D454" s="14">
        <f t="shared" si="84"/>
        <v>1.9587976999476845E-2</v>
      </c>
      <c r="E454">
        <f t="shared" si="85"/>
        <v>1.1426319916361736</v>
      </c>
      <c r="F454" s="14">
        <f t="shared" si="88"/>
        <v>1.1426319916361736</v>
      </c>
      <c r="H454">
        <f t="shared" si="86"/>
        <v>1.1426319916361736</v>
      </c>
      <c r="I454">
        <f t="shared" si="89"/>
        <v>1.9598286461055516E-2</v>
      </c>
      <c r="J454">
        <f t="shared" si="90"/>
        <v>1.1432333768949294</v>
      </c>
    </row>
    <row r="455" spans="1:10" x14ac:dyDescent="0.3">
      <c r="A455" s="15">
        <v>22.579722845149099</v>
      </c>
      <c r="B455" s="15">
        <f t="shared" si="87"/>
        <v>22.58</v>
      </c>
      <c r="C455">
        <f t="shared" si="83"/>
        <v>1.1524259801359116</v>
      </c>
      <c r="D455" s="14">
        <f t="shared" si="84"/>
        <v>1.9587976999476845E-2</v>
      </c>
      <c r="E455">
        <f t="shared" si="85"/>
        <v>1.1458966544694194</v>
      </c>
      <c r="F455" s="14">
        <f t="shared" si="88"/>
        <v>1.1458966544694194</v>
      </c>
      <c r="H455">
        <f t="shared" si="86"/>
        <v>1.1458966544694194</v>
      </c>
      <c r="I455">
        <f t="shared" si="89"/>
        <v>1.9598286461055516E-2</v>
      </c>
      <c r="J455">
        <f t="shared" si="90"/>
        <v>1.1464997579717717</v>
      </c>
    </row>
    <row r="456" spans="1:10" x14ac:dyDescent="0.3">
      <c r="A456" s="15">
        <v>22.5898073716283</v>
      </c>
      <c r="B456" s="15">
        <f t="shared" si="87"/>
        <v>22.59</v>
      </c>
      <c r="C456">
        <f t="shared" si="83"/>
        <v>1.1556906429691582</v>
      </c>
      <c r="D456" s="14">
        <f t="shared" si="84"/>
        <v>1.9587976999476845E-2</v>
      </c>
      <c r="E456">
        <f t="shared" si="85"/>
        <v>1.149161317302666</v>
      </c>
      <c r="F456" s="14">
        <f t="shared" si="88"/>
        <v>1.149161317302666</v>
      </c>
      <c r="H456">
        <f t="shared" si="86"/>
        <v>1.149161317302666</v>
      </c>
      <c r="I456">
        <f t="shared" si="89"/>
        <v>1.9598286461055516E-2</v>
      </c>
      <c r="J456">
        <f t="shared" si="90"/>
        <v>1.1497661390486149</v>
      </c>
    </row>
    <row r="457" spans="1:10" x14ac:dyDescent="0.3">
      <c r="A457" s="15">
        <v>22.599891898107501</v>
      </c>
      <c r="B457" s="15">
        <f t="shared" si="87"/>
        <v>22.6</v>
      </c>
      <c r="C457">
        <f t="shared" si="83"/>
        <v>1.1589553058024049</v>
      </c>
      <c r="D457" s="14">
        <f t="shared" si="84"/>
        <v>1.9587976999476845E-2</v>
      </c>
      <c r="E457">
        <f t="shared" si="85"/>
        <v>1.1524259801359127</v>
      </c>
      <c r="F457" s="14">
        <f t="shared" si="88"/>
        <v>1.1524259801359127</v>
      </c>
      <c r="H457">
        <f t="shared" si="86"/>
        <v>1.1524259801359127</v>
      </c>
      <c r="I457">
        <f t="shared" si="89"/>
        <v>1.9598286461055516E-2</v>
      </c>
      <c r="J457">
        <f t="shared" si="90"/>
        <v>1.1530325201254579</v>
      </c>
    </row>
    <row r="458" spans="1:10" x14ac:dyDescent="0.3">
      <c r="A458" s="15">
        <v>22.609976424586701</v>
      </c>
      <c r="B458" s="15">
        <f t="shared" si="87"/>
        <v>22.61</v>
      </c>
      <c r="C458">
        <f t="shared" si="83"/>
        <v>1.1622199686356505</v>
      </c>
      <c r="D458" s="14">
        <f t="shared" si="84"/>
        <v>1.9587976999476845E-2</v>
      </c>
      <c r="E458">
        <f t="shared" si="85"/>
        <v>1.1556906429691582</v>
      </c>
      <c r="F458" s="14">
        <f t="shared" si="88"/>
        <v>1.1556906429691582</v>
      </c>
      <c r="H458">
        <f t="shared" si="86"/>
        <v>1.1556906429691582</v>
      </c>
      <c r="I458">
        <f t="shared" si="89"/>
        <v>1.9598286461055516E-2</v>
      </c>
      <c r="J458">
        <f t="shared" si="90"/>
        <v>1.1562989012022999</v>
      </c>
    </row>
    <row r="459" spans="1:10" x14ac:dyDescent="0.3">
      <c r="A459" s="15">
        <v>22.620060951065899</v>
      </c>
      <c r="B459" s="15">
        <f t="shared" si="87"/>
        <v>22.62</v>
      </c>
      <c r="C459">
        <f t="shared" si="83"/>
        <v>1.1654846314688971</v>
      </c>
      <c r="D459" s="14">
        <f t="shared" si="84"/>
        <v>1.9587976999476845E-2</v>
      </c>
      <c r="E459">
        <f t="shared" si="85"/>
        <v>1.1589553058024049</v>
      </c>
      <c r="F459" s="14">
        <f t="shared" si="88"/>
        <v>1.1589553058024049</v>
      </c>
      <c r="H459">
        <f t="shared" si="86"/>
        <v>1.1589553058024049</v>
      </c>
      <c r="I459">
        <f t="shared" si="89"/>
        <v>1.9598286461055516E-2</v>
      </c>
      <c r="J459">
        <f t="shared" si="90"/>
        <v>1.1595652822791431</v>
      </c>
    </row>
    <row r="460" spans="1:10" x14ac:dyDescent="0.3">
      <c r="A460" s="15">
        <v>22.630145477545199</v>
      </c>
      <c r="B460" s="15">
        <f t="shared" si="87"/>
        <v>22.63</v>
      </c>
      <c r="C460">
        <f t="shared" si="83"/>
        <v>1.1687492943021427</v>
      </c>
      <c r="D460" s="14">
        <f t="shared" si="84"/>
        <v>1.9587976999476845E-2</v>
      </c>
      <c r="E460">
        <f t="shared" si="85"/>
        <v>1.1622199686356505</v>
      </c>
      <c r="F460" s="14">
        <f t="shared" si="88"/>
        <v>1.1622199686356505</v>
      </c>
      <c r="H460">
        <f t="shared" si="86"/>
        <v>1.1622199686356505</v>
      </c>
      <c r="I460">
        <f t="shared" si="89"/>
        <v>1.9598286461055516E-2</v>
      </c>
      <c r="J460">
        <f t="shared" si="90"/>
        <v>1.162831663355985</v>
      </c>
    </row>
    <row r="461" spans="1:10" x14ac:dyDescent="0.3">
      <c r="A461" s="15">
        <v>22.640230004024399</v>
      </c>
      <c r="B461" s="15">
        <f t="shared" si="87"/>
        <v>22.64</v>
      </c>
      <c r="C461">
        <f t="shared" si="83"/>
        <v>1.1720139571353894</v>
      </c>
      <c r="D461" s="14">
        <f t="shared" si="84"/>
        <v>1.9587976999476845E-2</v>
      </c>
      <c r="E461">
        <f t="shared" si="85"/>
        <v>1.1654846314688971</v>
      </c>
      <c r="F461" s="14">
        <f t="shared" si="88"/>
        <v>1.1654846314688971</v>
      </c>
      <c r="H461">
        <f t="shared" si="86"/>
        <v>1.1654846314688971</v>
      </c>
      <c r="I461">
        <f t="shared" si="89"/>
        <v>1.9598286461055516E-2</v>
      </c>
      <c r="J461">
        <f t="shared" si="90"/>
        <v>1.1660980444328282</v>
      </c>
    </row>
    <row r="462" spans="1:10" x14ac:dyDescent="0.3">
      <c r="A462" s="15">
        <v>22.6503145305036</v>
      </c>
      <c r="B462" s="15">
        <f t="shared" si="87"/>
        <v>22.65</v>
      </c>
      <c r="C462">
        <f t="shared" si="83"/>
        <v>1.1752786199686351</v>
      </c>
      <c r="D462" s="14">
        <f t="shared" si="84"/>
        <v>1.9587976999476845E-2</v>
      </c>
      <c r="E462">
        <f t="shared" si="85"/>
        <v>1.1687492943021427</v>
      </c>
      <c r="F462" s="14">
        <f t="shared" si="88"/>
        <v>1.1687492943021427</v>
      </c>
      <c r="H462">
        <f t="shared" si="86"/>
        <v>1.1687492943021427</v>
      </c>
      <c r="I462">
        <f t="shared" si="89"/>
        <v>1.9598286461055516E-2</v>
      </c>
      <c r="J462">
        <f t="shared" si="90"/>
        <v>1.1693644255096702</v>
      </c>
    </row>
    <row r="463" spans="1:10" x14ac:dyDescent="0.3">
      <c r="A463" s="15">
        <v>22.660399056982801</v>
      </c>
      <c r="B463" s="15">
        <f t="shared" si="87"/>
        <v>22.66</v>
      </c>
      <c r="C463">
        <f t="shared" si="83"/>
        <v>1.1785432828018818</v>
      </c>
      <c r="D463" s="14">
        <f t="shared" si="84"/>
        <v>1.9587976999476845E-2</v>
      </c>
      <c r="E463">
        <f t="shared" si="85"/>
        <v>1.1720139571353894</v>
      </c>
      <c r="F463" s="14">
        <f t="shared" si="88"/>
        <v>1.1720139571353894</v>
      </c>
      <c r="H463">
        <f t="shared" si="86"/>
        <v>1.1720139571353894</v>
      </c>
      <c r="I463">
        <f t="shared" si="89"/>
        <v>1.9598286461055516E-2</v>
      </c>
      <c r="J463">
        <f t="shared" si="90"/>
        <v>1.1726308065865132</v>
      </c>
    </row>
    <row r="464" spans="1:10" x14ac:dyDescent="0.3">
      <c r="A464" s="15">
        <v>22.670483583462001</v>
      </c>
      <c r="B464" s="15">
        <f t="shared" si="87"/>
        <v>22.67</v>
      </c>
      <c r="C464">
        <f t="shared" si="83"/>
        <v>1.1818079456351285</v>
      </c>
      <c r="D464" s="14">
        <f t="shared" si="84"/>
        <v>1.9587976999476845E-2</v>
      </c>
      <c r="E464">
        <f t="shared" si="85"/>
        <v>1.1752786199686363</v>
      </c>
      <c r="F464" s="14">
        <f t="shared" si="88"/>
        <v>1.1752786199686363</v>
      </c>
      <c r="H464">
        <f t="shared" si="86"/>
        <v>1.1752786199686363</v>
      </c>
      <c r="I464">
        <f t="shared" si="89"/>
        <v>1.9598286461055516E-2</v>
      </c>
      <c r="J464">
        <f t="shared" si="90"/>
        <v>1.1758971876633566</v>
      </c>
    </row>
    <row r="465" spans="1:10" x14ac:dyDescent="0.3">
      <c r="A465" s="15">
        <v>22.680568109941198</v>
      </c>
      <c r="B465" s="15">
        <f t="shared" si="87"/>
        <v>22.68</v>
      </c>
      <c r="C465">
        <f t="shared" si="83"/>
        <v>1.185072608468374</v>
      </c>
      <c r="D465" s="14">
        <f t="shared" si="84"/>
        <v>1.9587976999476845E-2</v>
      </c>
      <c r="E465">
        <f t="shared" si="85"/>
        <v>1.1785432828018818</v>
      </c>
      <c r="F465" s="14">
        <f t="shared" si="88"/>
        <v>1.1785432828018818</v>
      </c>
      <c r="H465">
        <f t="shared" si="86"/>
        <v>1.1785432828018818</v>
      </c>
      <c r="I465">
        <f t="shared" si="89"/>
        <v>1.9598286461055516E-2</v>
      </c>
      <c r="J465">
        <f t="shared" si="90"/>
        <v>1.1791635687401987</v>
      </c>
    </row>
    <row r="466" spans="1:10" x14ac:dyDescent="0.3">
      <c r="A466" s="15">
        <v>22.690652636420399</v>
      </c>
      <c r="B466" s="15">
        <f t="shared" si="87"/>
        <v>22.69</v>
      </c>
      <c r="C466">
        <f t="shared" si="83"/>
        <v>1.1883372713016209</v>
      </c>
      <c r="D466" s="14">
        <f t="shared" si="84"/>
        <v>1.9587976999476845E-2</v>
      </c>
      <c r="E466">
        <f t="shared" si="85"/>
        <v>1.1818079456351285</v>
      </c>
      <c r="F466" s="14">
        <f t="shared" si="88"/>
        <v>1.1818079456351285</v>
      </c>
      <c r="H466">
        <f t="shared" si="86"/>
        <v>1.1818079456351285</v>
      </c>
      <c r="I466">
        <f t="shared" si="89"/>
        <v>1.9598286461055516E-2</v>
      </c>
      <c r="J466">
        <f t="shared" si="90"/>
        <v>1.1824299498170416</v>
      </c>
    </row>
    <row r="467" spans="1:10" x14ac:dyDescent="0.3">
      <c r="A467" s="15">
        <v>22.7007371628996</v>
      </c>
      <c r="B467" s="15">
        <f t="shared" si="87"/>
        <v>22.7</v>
      </c>
      <c r="C467">
        <f t="shared" si="83"/>
        <v>1.1916019341348665</v>
      </c>
      <c r="D467" s="14">
        <f t="shared" si="84"/>
        <v>1.9587976999476845E-2</v>
      </c>
      <c r="E467">
        <f t="shared" si="85"/>
        <v>1.185072608468374</v>
      </c>
      <c r="F467" s="14">
        <f t="shared" si="88"/>
        <v>1.185072608468374</v>
      </c>
      <c r="H467">
        <f t="shared" si="86"/>
        <v>1.185072608468374</v>
      </c>
      <c r="I467">
        <f t="shared" si="89"/>
        <v>1.9598286461055516E-2</v>
      </c>
      <c r="J467">
        <f t="shared" si="90"/>
        <v>1.1856963308938837</v>
      </c>
    </row>
    <row r="468" spans="1:10" x14ac:dyDescent="0.3">
      <c r="A468" s="15">
        <v>22.7108216893788</v>
      </c>
      <c r="B468" s="15">
        <f t="shared" si="87"/>
        <v>22.71</v>
      </c>
      <c r="C468">
        <f t="shared" si="83"/>
        <v>1.1948665969681131</v>
      </c>
      <c r="D468" s="14">
        <f t="shared" si="84"/>
        <v>1.9587976999476845E-2</v>
      </c>
      <c r="E468">
        <f t="shared" si="85"/>
        <v>1.1883372713016209</v>
      </c>
      <c r="F468" s="14">
        <f t="shared" si="88"/>
        <v>1.1883372713016209</v>
      </c>
      <c r="H468">
        <f t="shared" si="86"/>
        <v>1.1883372713016209</v>
      </c>
      <c r="I468">
        <f t="shared" si="89"/>
        <v>1.9598286461055516E-2</v>
      </c>
      <c r="J468">
        <f t="shared" si="90"/>
        <v>1.1889627119707271</v>
      </c>
    </row>
    <row r="469" spans="1:10" x14ac:dyDescent="0.3">
      <c r="A469" s="15">
        <v>22.720906215858101</v>
      </c>
      <c r="B469" s="15">
        <f t="shared" si="87"/>
        <v>22.72</v>
      </c>
      <c r="C469">
        <f t="shared" si="83"/>
        <v>1.1981312598013587</v>
      </c>
      <c r="D469" s="14">
        <f t="shared" si="84"/>
        <v>1.9587976999476845E-2</v>
      </c>
      <c r="E469">
        <f t="shared" si="85"/>
        <v>1.1916019341348665</v>
      </c>
      <c r="F469" s="14">
        <f t="shared" si="88"/>
        <v>1.1916019341348665</v>
      </c>
      <c r="H469">
        <f t="shared" si="86"/>
        <v>1.1916019341348665</v>
      </c>
      <c r="I469">
        <f t="shared" si="89"/>
        <v>1.9598286461055516E-2</v>
      </c>
      <c r="J469">
        <f t="shared" si="90"/>
        <v>1.192229093047569</v>
      </c>
    </row>
    <row r="470" spans="1:10" x14ac:dyDescent="0.3">
      <c r="A470" s="15">
        <v>22.730990742337301</v>
      </c>
      <c r="B470" s="15">
        <f t="shared" si="87"/>
        <v>22.73</v>
      </c>
      <c r="D470" s="14">
        <f>D471</f>
        <v>1.9587976999476845E-2</v>
      </c>
      <c r="E470">
        <f>0.3287*$B$99*((A470-$B$106)/$B$112)</f>
        <v>1.195190040936704</v>
      </c>
      <c r="F470" s="14">
        <f t="shared" si="88"/>
        <v>1.195190040936704</v>
      </c>
      <c r="I470">
        <f t="shared" si="89"/>
        <v>1.9598286461055516E-2</v>
      </c>
      <c r="J470">
        <f t="shared" si="90"/>
        <v>1.1958190883266706</v>
      </c>
    </row>
    <row r="471" spans="1:10" x14ac:dyDescent="0.3">
      <c r="A471" s="15">
        <v>22.741075268816498</v>
      </c>
      <c r="B471" s="15">
        <f t="shared" si="87"/>
        <v>22.74</v>
      </c>
      <c r="C471">
        <f t="shared" ref="C471:C497" si="91">-0.3287*$B$99*(($B$104-B471)/$B$112)</f>
        <v>1.2046605854678509</v>
      </c>
      <c r="D471" s="14">
        <f t="shared" ref="D471:D497" si="92">IF(C471&gt;=$C$110,$C$110,C471)</f>
        <v>1.9587976999476845E-2</v>
      </c>
      <c r="E471">
        <f t="shared" ref="E471:E497" si="93">0.3287*$B$99*((B471-$B$106)/$B$112)</f>
        <v>1.1981312598013587</v>
      </c>
      <c r="F471" s="14">
        <f t="shared" si="88"/>
        <v>1.1981312598013587</v>
      </c>
      <c r="H471">
        <f t="shared" ref="H471:H497" si="94">-0.3287*$B$99*(($B$106-B471)/$B$112)</f>
        <v>1.1981312598013587</v>
      </c>
      <c r="I471">
        <f t="shared" si="89"/>
        <v>1.9598286461055516E-2</v>
      </c>
      <c r="J471">
        <f t="shared" si="90"/>
        <v>1.1987618552012542</v>
      </c>
    </row>
    <row r="472" spans="1:10" x14ac:dyDescent="0.3">
      <c r="A472" s="15">
        <v>22.751159795295699</v>
      </c>
      <c r="B472" s="15">
        <f t="shared" si="87"/>
        <v>22.75</v>
      </c>
      <c r="C472">
        <f t="shared" si="91"/>
        <v>1.2079252483010976</v>
      </c>
      <c r="D472" s="14">
        <f t="shared" si="92"/>
        <v>1.9587976999476845E-2</v>
      </c>
      <c r="E472">
        <f t="shared" si="93"/>
        <v>1.2013959226346054</v>
      </c>
      <c r="F472" s="14">
        <f t="shared" si="88"/>
        <v>1.2013959226346054</v>
      </c>
      <c r="H472">
        <f t="shared" si="94"/>
        <v>1.2013959226346054</v>
      </c>
      <c r="I472">
        <f t="shared" si="89"/>
        <v>1.9598286461055516E-2</v>
      </c>
      <c r="J472">
        <f t="shared" si="90"/>
        <v>1.2020282362780974</v>
      </c>
    </row>
    <row r="473" spans="1:10" x14ac:dyDescent="0.3">
      <c r="A473" s="15">
        <v>22.7612443217749</v>
      </c>
      <c r="B473" s="15">
        <f t="shared" si="87"/>
        <v>22.76</v>
      </c>
      <c r="C473">
        <f t="shared" si="91"/>
        <v>1.2111899111343443</v>
      </c>
      <c r="D473" s="14">
        <f t="shared" si="92"/>
        <v>1.9587976999476845E-2</v>
      </c>
      <c r="E473">
        <f t="shared" si="93"/>
        <v>1.204660585467852</v>
      </c>
      <c r="F473" s="14">
        <f t="shared" si="88"/>
        <v>1.204660585467852</v>
      </c>
      <c r="H473">
        <f t="shared" si="94"/>
        <v>1.204660585467852</v>
      </c>
      <c r="I473">
        <f t="shared" si="89"/>
        <v>1.9598286461055516E-2</v>
      </c>
      <c r="J473">
        <f t="shared" si="90"/>
        <v>1.2052946173549404</v>
      </c>
    </row>
    <row r="474" spans="1:10" x14ac:dyDescent="0.3">
      <c r="A474" s="15">
        <v>22.7713288482541</v>
      </c>
      <c r="B474" s="15">
        <f t="shared" si="87"/>
        <v>22.77</v>
      </c>
      <c r="C474">
        <f t="shared" si="91"/>
        <v>1.2144545739675898</v>
      </c>
      <c r="D474" s="14">
        <f t="shared" si="92"/>
        <v>1.9587976999476845E-2</v>
      </c>
      <c r="E474">
        <f t="shared" si="93"/>
        <v>1.2079252483010976</v>
      </c>
      <c r="F474" s="14">
        <f t="shared" si="88"/>
        <v>1.2079252483010976</v>
      </c>
      <c r="H474">
        <f t="shared" si="94"/>
        <v>1.2079252483010976</v>
      </c>
      <c r="I474">
        <f t="shared" si="89"/>
        <v>1.9598286461055516E-2</v>
      </c>
      <c r="J474">
        <f t="shared" si="90"/>
        <v>1.2085609984317824</v>
      </c>
    </row>
    <row r="475" spans="1:10" x14ac:dyDescent="0.3">
      <c r="A475" s="15">
        <v>22.781413374733301</v>
      </c>
      <c r="B475" s="15">
        <f t="shared" si="87"/>
        <v>22.78</v>
      </c>
      <c r="C475">
        <f t="shared" si="91"/>
        <v>1.2177192368008365</v>
      </c>
      <c r="D475" s="14">
        <f t="shared" si="92"/>
        <v>1.9587976999476845E-2</v>
      </c>
      <c r="E475">
        <f t="shared" si="93"/>
        <v>1.2111899111343443</v>
      </c>
      <c r="F475" s="14">
        <f t="shared" si="88"/>
        <v>1.2111899111343443</v>
      </c>
      <c r="H475">
        <f t="shared" si="94"/>
        <v>1.2111899111343443</v>
      </c>
      <c r="I475">
        <f t="shared" si="89"/>
        <v>1.9598286461055516E-2</v>
      </c>
      <c r="J475">
        <f t="shared" si="90"/>
        <v>1.2118273795086256</v>
      </c>
    </row>
    <row r="476" spans="1:10" x14ac:dyDescent="0.3">
      <c r="A476" s="15">
        <v>22.791497901212502</v>
      </c>
      <c r="B476" s="15">
        <f t="shared" si="87"/>
        <v>22.79</v>
      </c>
      <c r="C476">
        <f t="shared" si="91"/>
        <v>1.2209838996340823</v>
      </c>
      <c r="D476" s="14">
        <f t="shared" si="92"/>
        <v>1.9587976999476845E-2</v>
      </c>
      <c r="E476">
        <f t="shared" si="93"/>
        <v>1.2144545739675898</v>
      </c>
      <c r="F476" s="14">
        <f t="shared" si="88"/>
        <v>1.2144545739675898</v>
      </c>
      <c r="H476">
        <f t="shared" si="94"/>
        <v>1.2144545739675898</v>
      </c>
      <c r="I476">
        <f t="shared" si="89"/>
        <v>1.9598286461055516E-2</v>
      </c>
      <c r="J476">
        <f t="shared" si="90"/>
        <v>1.2150937605854675</v>
      </c>
    </row>
    <row r="477" spans="1:10" x14ac:dyDescent="0.3">
      <c r="A477" s="15">
        <v>22.801582427691699</v>
      </c>
      <c r="B477" s="15">
        <f t="shared" si="87"/>
        <v>22.8</v>
      </c>
      <c r="C477">
        <f t="shared" si="91"/>
        <v>1.2242485624673289</v>
      </c>
      <c r="D477" s="14">
        <f t="shared" si="92"/>
        <v>1.9587976999476845E-2</v>
      </c>
      <c r="E477">
        <f t="shared" si="93"/>
        <v>1.2177192368008365</v>
      </c>
      <c r="F477" s="14">
        <f t="shared" si="88"/>
        <v>1.2177192368008365</v>
      </c>
      <c r="H477">
        <f t="shared" si="94"/>
        <v>1.2177192368008365</v>
      </c>
      <c r="I477">
        <f t="shared" si="89"/>
        <v>1.9598286461055516E-2</v>
      </c>
      <c r="J477">
        <f t="shared" si="90"/>
        <v>1.2183601416623107</v>
      </c>
    </row>
    <row r="478" spans="1:10" x14ac:dyDescent="0.3">
      <c r="A478" s="15">
        <v>22.811666954170999</v>
      </c>
      <c r="B478" s="15">
        <f t="shared" si="87"/>
        <v>22.81</v>
      </c>
      <c r="C478">
        <f t="shared" si="91"/>
        <v>1.2275132253005745</v>
      </c>
      <c r="D478" s="14">
        <f t="shared" si="92"/>
        <v>1.9587976999476845E-2</v>
      </c>
      <c r="E478">
        <f t="shared" si="93"/>
        <v>1.2209838996340823</v>
      </c>
      <c r="F478" s="14">
        <f t="shared" si="88"/>
        <v>1.2209838996340823</v>
      </c>
      <c r="H478">
        <f t="shared" si="94"/>
        <v>1.2209838996340823</v>
      </c>
      <c r="I478">
        <f t="shared" si="89"/>
        <v>1.9598286461055516E-2</v>
      </c>
      <c r="J478">
        <f t="shared" si="90"/>
        <v>1.221626522739153</v>
      </c>
    </row>
    <row r="479" spans="1:10" x14ac:dyDescent="0.3">
      <c r="A479" s="15">
        <v>22.8217514806502</v>
      </c>
      <c r="B479" s="15">
        <f t="shared" si="87"/>
        <v>22.82</v>
      </c>
      <c r="C479">
        <f t="shared" si="91"/>
        <v>1.2307778881338212</v>
      </c>
      <c r="D479" s="14">
        <f t="shared" si="92"/>
        <v>1.9587976999476845E-2</v>
      </c>
      <c r="E479">
        <f t="shared" si="93"/>
        <v>1.2242485624673289</v>
      </c>
      <c r="F479" s="14">
        <f t="shared" si="88"/>
        <v>1.2242485624673289</v>
      </c>
      <c r="H479">
        <f t="shared" si="94"/>
        <v>1.2242485624673289</v>
      </c>
      <c r="I479">
        <f t="shared" si="89"/>
        <v>1.9598286461055516E-2</v>
      </c>
      <c r="J479">
        <f t="shared" si="90"/>
        <v>1.2248929038159959</v>
      </c>
    </row>
    <row r="480" spans="1:10" x14ac:dyDescent="0.3">
      <c r="A480" s="15">
        <v>22.8318360071294</v>
      </c>
      <c r="B480" s="15">
        <f t="shared" si="87"/>
        <v>22.83</v>
      </c>
      <c r="C480">
        <f t="shared" si="91"/>
        <v>1.2340425509670667</v>
      </c>
      <c r="D480" s="14">
        <f t="shared" si="92"/>
        <v>1.9587976999476845E-2</v>
      </c>
      <c r="E480">
        <f t="shared" si="93"/>
        <v>1.2275132253005745</v>
      </c>
      <c r="F480" s="14">
        <f t="shared" si="88"/>
        <v>1.2275132253005745</v>
      </c>
      <c r="H480">
        <f t="shared" si="94"/>
        <v>1.2275132253005745</v>
      </c>
      <c r="I480">
        <f t="shared" si="89"/>
        <v>1.9598286461055516E-2</v>
      </c>
      <c r="J480">
        <f t="shared" si="90"/>
        <v>1.228159284892838</v>
      </c>
    </row>
    <row r="481" spans="1:10" x14ac:dyDescent="0.3">
      <c r="A481" s="15">
        <v>22.841920533608601</v>
      </c>
      <c r="B481" s="15">
        <f t="shared" si="87"/>
        <v>22.84</v>
      </c>
      <c r="C481">
        <f t="shared" si="91"/>
        <v>1.2373072138003134</v>
      </c>
      <c r="D481" s="14">
        <f t="shared" si="92"/>
        <v>1.9587976999476845E-2</v>
      </c>
      <c r="E481">
        <f t="shared" si="93"/>
        <v>1.2307778881338212</v>
      </c>
      <c r="F481" s="14">
        <f t="shared" si="88"/>
        <v>1.2307778881338212</v>
      </c>
      <c r="H481">
        <f t="shared" si="94"/>
        <v>1.2307778881338212</v>
      </c>
      <c r="I481">
        <f t="shared" si="89"/>
        <v>1.9598286461055516E-2</v>
      </c>
      <c r="J481">
        <f t="shared" si="90"/>
        <v>1.2314256659696812</v>
      </c>
    </row>
    <row r="482" spans="1:10" x14ac:dyDescent="0.3">
      <c r="A482" s="15">
        <v>22.852005060087802</v>
      </c>
      <c r="B482" s="15">
        <f t="shared" si="87"/>
        <v>22.85</v>
      </c>
      <c r="C482">
        <f t="shared" si="91"/>
        <v>1.2405718766335603</v>
      </c>
      <c r="D482" s="14">
        <f t="shared" si="92"/>
        <v>1.9587976999476845E-2</v>
      </c>
      <c r="E482">
        <f t="shared" si="93"/>
        <v>1.2340425509670681</v>
      </c>
      <c r="F482" s="14">
        <f t="shared" si="88"/>
        <v>1.2340425509670681</v>
      </c>
      <c r="H482">
        <f t="shared" si="94"/>
        <v>1.2340425509670681</v>
      </c>
      <c r="I482">
        <f t="shared" si="89"/>
        <v>1.9598286461055516E-2</v>
      </c>
      <c r="J482">
        <f t="shared" si="90"/>
        <v>1.2346920470465244</v>
      </c>
    </row>
    <row r="483" spans="1:10" x14ac:dyDescent="0.3">
      <c r="A483" s="15">
        <v>22.862089586566999</v>
      </c>
      <c r="B483" s="15">
        <f t="shared" si="87"/>
        <v>22.86</v>
      </c>
      <c r="C483">
        <f t="shared" si="91"/>
        <v>1.2438365394668056</v>
      </c>
      <c r="D483" s="14">
        <f t="shared" si="92"/>
        <v>1.9587976999476845E-2</v>
      </c>
      <c r="E483">
        <f t="shared" si="93"/>
        <v>1.2373072138003134</v>
      </c>
      <c r="F483" s="14">
        <f t="shared" si="88"/>
        <v>1.2373072138003134</v>
      </c>
      <c r="H483">
        <f t="shared" si="94"/>
        <v>1.2373072138003134</v>
      </c>
      <c r="I483">
        <f t="shared" si="89"/>
        <v>1.9598286461055516E-2</v>
      </c>
      <c r="J483">
        <f t="shared" si="90"/>
        <v>1.2379584281233662</v>
      </c>
    </row>
    <row r="484" spans="1:10" x14ac:dyDescent="0.3">
      <c r="A484" s="15">
        <v>22.872174113046199</v>
      </c>
      <c r="B484" s="15">
        <f t="shared" si="87"/>
        <v>22.87</v>
      </c>
      <c r="C484">
        <f t="shared" si="91"/>
        <v>1.2471012023000525</v>
      </c>
      <c r="D484" s="14">
        <f t="shared" si="92"/>
        <v>1.9587976999476845E-2</v>
      </c>
      <c r="E484">
        <f t="shared" si="93"/>
        <v>1.2405718766335603</v>
      </c>
      <c r="F484" s="14">
        <f t="shared" si="88"/>
        <v>1.2405718766335603</v>
      </c>
      <c r="H484">
        <f t="shared" si="94"/>
        <v>1.2405718766335603</v>
      </c>
      <c r="I484">
        <f t="shared" si="89"/>
        <v>1.9598286461055516E-2</v>
      </c>
      <c r="J484">
        <f t="shared" si="90"/>
        <v>1.2412248092002096</v>
      </c>
    </row>
    <row r="485" spans="1:10" x14ac:dyDescent="0.3">
      <c r="A485" s="15">
        <v>22.8822586395254</v>
      </c>
      <c r="B485" s="15">
        <f t="shared" si="87"/>
        <v>22.88</v>
      </c>
      <c r="C485">
        <f t="shared" si="91"/>
        <v>1.2503658651332981</v>
      </c>
      <c r="D485" s="14">
        <f t="shared" si="92"/>
        <v>1.9587976999476845E-2</v>
      </c>
      <c r="E485">
        <f t="shared" si="93"/>
        <v>1.2438365394668056</v>
      </c>
      <c r="F485" s="14">
        <f t="shared" si="88"/>
        <v>1.2438365394668056</v>
      </c>
      <c r="H485">
        <f t="shared" si="94"/>
        <v>1.2438365394668056</v>
      </c>
      <c r="I485">
        <f t="shared" si="89"/>
        <v>1.9598286461055516E-2</v>
      </c>
      <c r="J485">
        <f t="shared" si="90"/>
        <v>1.2444911902770512</v>
      </c>
    </row>
    <row r="486" spans="1:10" x14ac:dyDescent="0.3">
      <c r="A486" s="15">
        <v>22.8923431660047</v>
      </c>
      <c r="B486" s="15">
        <f t="shared" si="87"/>
        <v>22.89</v>
      </c>
      <c r="C486">
        <f t="shared" si="91"/>
        <v>1.2536305279665447</v>
      </c>
      <c r="D486" s="14">
        <f t="shared" si="92"/>
        <v>1.9587976999476845E-2</v>
      </c>
      <c r="E486">
        <f t="shared" si="93"/>
        <v>1.2471012023000525</v>
      </c>
      <c r="F486" s="14">
        <f t="shared" si="88"/>
        <v>1.2471012023000525</v>
      </c>
      <c r="H486">
        <f t="shared" si="94"/>
        <v>1.2471012023000525</v>
      </c>
      <c r="I486">
        <f t="shared" si="89"/>
        <v>1.9598286461055516E-2</v>
      </c>
      <c r="J486">
        <f t="shared" si="90"/>
        <v>1.2477575713538946</v>
      </c>
    </row>
    <row r="487" spans="1:10" x14ac:dyDescent="0.3">
      <c r="A487" s="15">
        <v>22.902427692483901</v>
      </c>
      <c r="B487" s="15">
        <f t="shared" si="87"/>
        <v>22.9</v>
      </c>
      <c r="C487">
        <f t="shared" si="91"/>
        <v>1.2568951907997905</v>
      </c>
      <c r="D487" s="14">
        <f t="shared" si="92"/>
        <v>1.9587976999476845E-2</v>
      </c>
      <c r="E487">
        <f t="shared" si="93"/>
        <v>1.2503658651332981</v>
      </c>
      <c r="F487" s="14">
        <f t="shared" si="88"/>
        <v>1.2503658651332981</v>
      </c>
      <c r="H487">
        <f t="shared" si="94"/>
        <v>1.2503658651332981</v>
      </c>
      <c r="I487">
        <f t="shared" si="89"/>
        <v>1.9598286461055516E-2</v>
      </c>
      <c r="J487">
        <f t="shared" si="90"/>
        <v>1.2510239524307367</v>
      </c>
    </row>
    <row r="488" spans="1:10" x14ac:dyDescent="0.3">
      <c r="A488" s="15">
        <v>22.912512218963101</v>
      </c>
      <c r="B488" s="15">
        <f t="shared" si="87"/>
        <v>22.91</v>
      </c>
      <c r="C488">
        <f t="shared" si="91"/>
        <v>1.2601598536330372</v>
      </c>
      <c r="D488" s="14">
        <f t="shared" si="92"/>
        <v>1.9587976999476845E-2</v>
      </c>
      <c r="E488">
        <f t="shared" si="93"/>
        <v>1.2536305279665447</v>
      </c>
      <c r="F488" s="14">
        <f t="shared" si="88"/>
        <v>1.2536305279665447</v>
      </c>
      <c r="H488">
        <f t="shared" si="94"/>
        <v>1.2536305279665447</v>
      </c>
      <c r="I488">
        <f t="shared" si="89"/>
        <v>1.9598286461055516E-2</v>
      </c>
      <c r="J488">
        <f t="shared" si="90"/>
        <v>1.2542903335075797</v>
      </c>
    </row>
    <row r="489" spans="1:10" x14ac:dyDescent="0.3">
      <c r="A489" s="15">
        <v>22.922596745442299</v>
      </c>
      <c r="B489" s="15">
        <f t="shared" si="87"/>
        <v>22.92</v>
      </c>
      <c r="C489">
        <f t="shared" si="91"/>
        <v>1.2634245164662836</v>
      </c>
      <c r="D489" s="14">
        <f t="shared" si="92"/>
        <v>1.9587976999476845E-2</v>
      </c>
      <c r="E489">
        <f t="shared" si="93"/>
        <v>1.2568951907997914</v>
      </c>
      <c r="F489" s="14">
        <f t="shared" si="88"/>
        <v>1.2568951907997914</v>
      </c>
      <c r="H489">
        <f t="shared" si="94"/>
        <v>1.2568951907997914</v>
      </c>
      <c r="I489">
        <f t="shared" si="89"/>
        <v>1.9598286461055516E-2</v>
      </c>
      <c r="J489">
        <f t="shared" si="90"/>
        <v>1.2575567145844229</v>
      </c>
    </row>
    <row r="490" spans="1:10" x14ac:dyDescent="0.3">
      <c r="A490" s="15">
        <v>22.932681271921499</v>
      </c>
      <c r="B490" s="15">
        <f t="shared" si="87"/>
        <v>22.93</v>
      </c>
      <c r="C490">
        <f t="shared" si="91"/>
        <v>1.2666891792995294</v>
      </c>
      <c r="D490" s="14">
        <f t="shared" si="92"/>
        <v>1.9587976999476845E-2</v>
      </c>
      <c r="E490">
        <f t="shared" si="93"/>
        <v>1.2601598536330372</v>
      </c>
      <c r="F490" s="14">
        <f t="shared" si="88"/>
        <v>1.2601598536330372</v>
      </c>
      <c r="H490">
        <f t="shared" si="94"/>
        <v>1.2601598536330372</v>
      </c>
      <c r="I490">
        <f t="shared" si="89"/>
        <v>1.9598286461055516E-2</v>
      </c>
      <c r="J490">
        <f t="shared" si="90"/>
        <v>1.2608230956612652</v>
      </c>
    </row>
    <row r="491" spans="1:10" x14ac:dyDescent="0.3">
      <c r="A491" s="15">
        <v>22.9427657984007</v>
      </c>
      <c r="B491" s="15">
        <f t="shared" si="87"/>
        <v>22.94</v>
      </c>
      <c r="C491">
        <f t="shared" si="91"/>
        <v>1.2699538421327761</v>
      </c>
      <c r="D491" s="14">
        <f t="shared" si="92"/>
        <v>1.9587976999476845E-2</v>
      </c>
      <c r="E491">
        <f t="shared" si="93"/>
        <v>1.2634245164662836</v>
      </c>
      <c r="F491" s="14">
        <f t="shared" si="88"/>
        <v>1.2634245164662836</v>
      </c>
      <c r="H491">
        <f t="shared" si="94"/>
        <v>1.2634245164662836</v>
      </c>
      <c r="I491">
        <f t="shared" si="89"/>
        <v>1.9598286461055516E-2</v>
      </c>
      <c r="J491">
        <f t="shared" si="90"/>
        <v>1.2640894767381081</v>
      </c>
    </row>
    <row r="492" spans="1:10" x14ac:dyDescent="0.3">
      <c r="A492" s="15">
        <v>22.952850324879901</v>
      </c>
      <c r="B492" s="15">
        <f t="shared" si="87"/>
        <v>22.95</v>
      </c>
      <c r="C492">
        <f t="shared" si="91"/>
        <v>1.2732185049660216</v>
      </c>
      <c r="D492" s="14">
        <f t="shared" si="92"/>
        <v>1.9587976999476845E-2</v>
      </c>
      <c r="E492">
        <f t="shared" si="93"/>
        <v>1.2666891792995294</v>
      </c>
      <c r="F492" s="14">
        <f t="shared" si="88"/>
        <v>1.2666891792995294</v>
      </c>
      <c r="H492">
        <f t="shared" si="94"/>
        <v>1.2666891792995294</v>
      </c>
      <c r="I492">
        <f t="shared" si="89"/>
        <v>1.9598286461055516E-2</v>
      </c>
      <c r="J492">
        <f t="shared" si="90"/>
        <v>1.2673558578149502</v>
      </c>
    </row>
    <row r="493" spans="1:10" x14ac:dyDescent="0.3">
      <c r="A493" s="15">
        <v>22.962934851359101</v>
      </c>
      <c r="B493" s="15">
        <f t="shared" si="87"/>
        <v>22.96</v>
      </c>
      <c r="C493">
        <f t="shared" si="91"/>
        <v>1.2764831677992683</v>
      </c>
      <c r="D493" s="14">
        <f t="shared" si="92"/>
        <v>1.9587976999476845E-2</v>
      </c>
      <c r="E493">
        <f t="shared" si="93"/>
        <v>1.2699538421327761</v>
      </c>
      <c r="F493" s="14">
        <f t="shared" si="88"/>
        <v>1.2699538421327761</v>
      </c>
      <c r="H493">
        <f t="shared" si="94"/>
        <v>1.2699538421327761</v>
      </c>
      <c r="I493">
        <f t="shared" si="89"/>
        <v>1.9598286461055516E-2</v>
      </c>
      <c r="J493">
        <f t="shared" si="90"/>
        <v>1.2706222388917934</v>
      </c>
    </row>
    <row r="494" spans="1:10" x14ac:dyDescent="0.3">
      <c r="A494" s="15">
        <v>22.973019377838298</v>
      </c>
      <c r="B494" s="15">
        <f t="shared" si="87"/>
        <v>22.97</v>
      </c>
      <c r="C494">
        <f t="shared" si="91"/>
        <v>1.2797478306325138</v>
      </c>
      <c r="D494" s="14">
        <f t="shared" si="92"/>
        <v>1.9587976999476845E-2</v>
      </c>
      <c r="E494">
        <f t="shared" si="93"/>
        <v>1.2732185049660216</v>
      </c>
      <c r="F494" s="14">
        <f t="shared" si="88"/>
        <v>1.2732185049660216</v>
      </c>
      <c r="H494">
        <f t="shared" si="94"/>
        <v>1.2732185049660216</v>
      </c>
      <c r="I494">
        <f t="shared" si="89"/>
        <v>1.9598286461055516E-2</v>
      </c>
      <c r="J494">
        <f t="shared" si="90"/>
        <v>1.2738886199686354</v>
      </c>
    </row>
    <row r="495" spans="1:10" x14ac:dyDescent="0.3">
      <c r="A495" s="15">
        <v>22.983103904317598</v>
      </c>
      <c r="B495" s="15">
        <f t="shared" si="87"/>
        <v>22.98</v>
      </c>
      <c r="C495">
        <f t="shared" si="91"/>
        <v>1.2830124934657605</v>
      </c>
      <c r="D495" s="14">
        <f t="shared" si="92"/>
        <v>1.9587976999476845E-2</v>
      </c>
      <c r="E495">
        <f t="shared" si="93"/>
        <v>1.2764831677992683</v>
      </c>
      <c r="F495" s="14">
        <f t="shared" si="88"/>
        <v>1.2764831677992683</v>
      </c>
      <c r="H495">
        <f t="shared" si="94"/>
        <v>1.2764831677992683</v>
      </c>
      <c r="I495">
        <f t="shared" si="89"/>
        <v>1.9598286461055516E-2</v>
      </c>
      <c r="J495">
        <f t="shared" si="90"/>
        <v>1.2771550010454784</v>
      </c>
    </row>
    <row r="496" spans="1:10" x14ac:dyDescent="0.3">
      <c r="A496" s="15">
        <v>22.993188430796799</v>
      </c>
      <c r="B496" s="15">
        <f t="shared" si="87"/>
        <v>22.99</v>
      </c>
      <c r="C496">
        <f t="shared" si="91"/>
        <v>1.2862771562990061</v>
      </c>
      <c r="D496" s="14">
        <f t="shared" si="92"/>
        <v>1.9587976999476845E-2</v>
      </c>
      <c r="E496">
        <f t="shared" si="93"/>
        <v>1.2797478306325138</v>
      </c>
      <c r="F496" s="14">
        <f t="shared" si="88"/>
        <v>1.2797478306325138</v>
      </c>
      <c r="H496">
        <f t="shared" si="94"/>
        <v>1.2797478306325138</v>
      </c>
      <c r="I496">
        <f t="shared" si="89"/>
        <v>1.9598286461055516E-2</v>
      </c>
      <c r="J496">
        <f t="shared" si="90"/>
        <v>1.2804213821223205</v>
      </c>
    </row>
    <row r="497" spans="1:10" x14ac:dyDescent="0.3">
      <c r="A497" s="15">
        <v>23.003272957276</v>
      </c>
      <c r="B497" s="15">
        <f t="shared" si="87"/>
        <v>23</v>
      </c>
      <c r="C497">
        <f t="shared" si="91"/>
        <v>1.2895418191322527</v>
      </c>
      <c r="D497" s="14">
        <f t="shared" si="92"/>
        <v>1.9587976999476845E-2</v>
      </c>
      <c r="E497">
        <f t="shared" si="93"/>
        <v>1.2830124934657605</v>
      </c>
      <c r="F497" s="14">
        <f t="shared" si="88"/>
        <v>1.2830124934657605</v>
      </c>
      <c r="H497">
        <f t="shared" si="94"/>
        <v>1.2830124934657605</v>
      </c>
      <c r="I497">
        <f t="shared" si="89"/>
        <v>1.9598286461055516E-2</v>
      </c>
      <c r="J497">
        <f t="shared" si="90"/>
        <v>1.2836877631991637</v>
      </c>
    </row>
  </sheetData>
  <sheetProtection algorithmName="SHA-512" hashValue="K8lXfvQ9Nxvta9AiXUUmTlraZEylZZwfTpkdES1aos68L11/a9cs5VQoFiEGDdqO6/LUjD0xeOf+JRqFWtsm8Q==" saltValue="bCcGMpFNPZyy16Pp7N+ZNw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B53A93D617B4F831121F8305CF923" ma:contentTypeVersion="19" ma:contentTypeDescription="Ein neues Dokument erstellen." ma:contentTypeScope="" ma:versionID="9b37c17e636ff6ffa46baeee85bb5244">
  <xsd:schema xmlns:xsd="http://www.w3.org/2001/XMLSchema" xmlns:xs="http://www.w3.org/2001/XMLSchema" xmlns:p="http://schemas.microsoft.com/office/2006/metadata/properties" xmlns:ns2="3bae45c0-2143-4819-aa6b-35649f54bba6" xmlns:ns3="8f71899d-2fab-444b-8831-b4a3e7ba3c00" targetNamespace="http://schemas.microsoft.com/office/2006/metadata/properties" ma:root="true" ma:fieldsID="9d94ebbff054bdc94f330edd103df093" ns2:_="" ns3:_="">
    <xsd:import namespace="3bae45c0-2143-4819-aa6b-35649f54bba6"/>
    <xsd:import namespace="8f71899d-2fab-444b-8831-b4a3e7ba3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Sort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e45c0-2143-4819-aa6b-35649f54b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3" nillable="true" ma:displayName="1" ma:format="Dropdown" ma:internalName="_x0031_" ma:percentage="FALSE">
      <xsd:simpleType>
        <xsd:restriction base="dms:Number"/>
      </xsd:simpleType>
    </xsd:element>
    <xsd:element name="Sort_x002e_" ma:index="24" nillable="true" ma:displayName="Sort." ma:format="Dropdown" ma:internalName="Sort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1899d-2fab-444b-8831-b4a3e7ba3c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3bc2b9-0ebe-4d0a-be3f-b1b52597577a}" ma:internalName="TaxCatchAll" ma:showField="CatchAllData" ma:web="8f71899d-2fab-444b-8831-b4a3e7ba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ae45c0-2143-4819-aa6b-35649f54bba6">
      <Terms xmlns="http://schemas.microsoft.com/office/infopath/2007/PartnerControls"/>
    </lcf76f155ced4ddcb4097134ff3c332f>
    <TaxCatchAll xmlns="8f71899d-2fab-444b-8831-b4a3e7ba3c00" xsi:nil="true"/>
    <Sort_x002e_ xmlns="3bae45c0-2143-4819-aa6b-35649f54bba6" xsi:nil="true"/>
    <_x0031_ xmlns="3bae45c0-2143-4819-aa6b-35649f54bba6" xsi:nil="true"/>
  </documentManagement>
</p:properties>
</file>

<file path=customXml/itemProps1.xml><?xml version="1.0" encoding="utf-8"?>
<ds:datastoreItem xmlns:ds="http://schemas.openxmlformats.org/officeDocument/2006/customXml" ds:itemID="{24FF8A1D-46E6-42DF-883D-FF37DBD5E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84C7B9-13BC-44AB-B63D-8F003FA4637E}"/>
</file>

<file path=customXml/itemProps3.xml><?xml version="1.0" encoding="utf-8"?>
<ds:datastoreItem xmlns:ds="http://schemas.openxmlformats.org/officeDocument/2006/customXml" ds:itemID="{B44BE284-B00B-4909-BD0F-A1861BB17A32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809cc23-566c-4251-95d6-1533bd9b5bd8"/>
    <ds:schemaRef ds:uri="17a6fbd2-fdb2-4a38-9992-de0b8b359408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Protokoll</vt:lpstr>
      <vt:lpstr>Diagram</vt:lpstr>
      <vt:lpstr>Wertetabelle</vt:lpstr>
      <vt:lpstr>DropDown</vt:lpstr>
      <vt:lpstr>Zwischenablage</vt:lpstr>
      <vt:lpstr>Protokoll!Druckbereich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J29669</dc:creator>
  <cp:lastModifiedBy>Bock, Carsten</cp:lastModifiedBy>
  <cp:lastPrinted>2023-02-28T08:05:37Z</cp:lastPrinted>
  <dcterms:created xsi:type="dcterms:W3CDTF">2013-04-12T10:17:18Z</dcterms:created>
  <dcterms:modified xsi:type="dcterms:W3CDTF">2026-05-04T11:37:15Z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0x010100A20B53A93D617B4F831121F8305CF923</vt:lpwstr>
  </property>
  <property fmtid="{D5CDD505-2E9C-101B-9397-08002B2CF9AE}" pid="3" name="MediaServiceImageTags">
    <vt:lpwstr/>
  </property>
</Properties>
</file>