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Operations\Team EDM\Alzenau\GABI\Gasprognosetemperatur\"/>
    </mc:Choice>
  </mc:AlternateContent>
  <xr:revisionPtr revIDLastSave="0" documentId="13_ncr:1_{B85D4927-B6AA-4B1B-A5D7-D033D679EFD8}" xr6:coauthVersionLast="47" xr6:coauthVersionMax="47" xr10:uidLastSave="{00000000-0000-0000-0000-000000000000}"/>
  <bookViews>
    <workbookView xWindow="-28920" yWindow="-2460" windowWidth="29040" windowHeight="15840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I21" i="18"/>
  <c r="L31" i="18"/>
  <c r="G31" i="18"/>
  <c r="N31" i="18"/>
  <c r="M31" i="18"/>
  <c r="I31" i="18"/>
  <c r="H53" i="18"/>
  <c r="H63" i="18"/>
  <c r="D24" i="15"/>
  <c r="C23" i="15"/>
  <c r="G21" i="18" l="1"/>
  <c r="M21" i="18"/>
  <c r="J21" i="18"/>
  <c r="K21" i="18"/>
  <c r="L21" i="18"/>
  <c r="N21" i="18"/>
  <c r="D56" i="18"/>
  <c r="J55" i="18" s="1"/>
  <c r="F31" i="18"/>
  <c r="K31" i="18"/>
  <c r="J31" i="18"/>
  <c r="H21" i="18"/>
  <c r="D66" i="18"/>
  <c r="K65" i="18" s="1"/>
  <c r="F55" i="18"/>
  <c r="H55" i="18"/>
  <c r="I55" i="18"/>
  <c r="F69" i="17"/>
  <c r="G69" i="17"/>
  <c r="H69" i="17"/>
  <c r="I69" i="17"/>
  <c r="J69" i="17"/>
  <c r="K69" i="17"/>
  <c r="L69" i="17"/>
  <c r="M69" i="17"/>
  <c r="N69" i="17"/>
  <c r="E69" i="17"/>
  <c r="E21" i="18" l="1"/>
  <c r="N55" i="18"/>
  <c r="G55" i="18"/>
  <c r="M55" i="18"/>
  <c r="K55" i="18"/>
  <c r="E31" i="18"/>
  <c r="M65" i="18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E65" i="18" l="1"/>
  <c r="X12" i="7"/>
  <c r="X21" i="7"/>
  <c r="X13" i="7"/>
  <c r="X11" i="7"/>
  <c r="X23" i="7"/>
  <c r="X20" i="7"/>
  <c r="X19" i="7"/>
  <c r="X16" i="7"/>
  <c r="X15" i="7"/>
  <c r="X17" i="7"/>
  <c r="X22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18" i="7" s="1"/>
  <c r="H21" i="4"/>
  <c r="V18" i="7" s="1"/>
  <c r="G21" i="4"/>
  <c r="U18" i="7" s="1"/>
  <c r="F21" i="4"/>
  <c r="T18" i="7" s="1"/>
  <c r="E21" i="4"/>
  <c r="S18" i="7" s="1"/>
  <c r="D21" i="4"/>
  <c r="R18" i="7" s="1"/>
  <c r="M20" i="4"/>
  <c r="M19" i="4"/>
  <c r="M16" i="4"/>
  <c r="M18" i="4"/>
  <c r="M17" i="4"/>
  <c r="M15" i="4"/>
  <c r="M14" i="4"/>
  <c r="M13" i="4"/>
  <c r="M12" i="4"/>
  <c r="M11" i="4"/>
  <c r="X18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L12" i="7"/>
  <c r="H12" i="7"/>
  <c r="I11" i="7"/>
  <c r="F23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<sst xmlns="http://schemas.openxmlformats.org/spreadsheetml/2006/main" count="1370" uniqueCount="678">
  <si>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</si>
  <si>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</si>
  <si>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</si>
  <si>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</si>
  <si>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</si>
  <si>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</si>
  <si>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</si>
  <si>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</si>
  <si>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</si>
  <si>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</si>
  <si>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</si>
  <si>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</si>
  <si>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</si>
  <si>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</si>
  <si>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</si>
  <si>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</si>
  <si>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</si>
  <si>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</si>
  <si>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</si>
  <si>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</si>
  <si>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</si>
  <si>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</si>
  <si>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</si>
  <si>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</si>
  <si>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</si>
  <si>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</si>
  <si>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</si>
  <si>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</si>
  <si>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</si>
  <si>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</si>
  <si>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</si>
  <si>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</si>
  <si>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</si>
  <si>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</si>
  <si>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</si>
  <si>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</si>
  <si>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</si>
  <si>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</si>
  <si>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</si>
  <si>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</si>
  <si>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</si>
  <si>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</si>
  <si>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</si>
  <si>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</si>
  <si>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</si>
  <si>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</si>
  <si>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</si>
  <si>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</si>
  <si>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</si>
  <si>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</si>
  <si>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</si>
  <si>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</si>
  <si>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</si>
  <si>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</si>
  <si>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</si>
  <si>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</si>
  <si>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</si>
  <si>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</si>
  <si>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</si>
  <si>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</si>
  <si>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</si>
  <si>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</si>
  <si>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</si>
  <si>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</si>
  <si>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</si>
  <si>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</si>
  <si>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</si>
  <si>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</si>
  <si>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</si>
  <si>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</si>
  <si>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</si>
  <si>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</si>
  <si>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</si>
  <si>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</si>
  <si>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</si>
  <si>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</si>
  <si>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</si>
  <si>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</si>
  <si>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</si>
  <si>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</si>
  <si>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</si>
  <si>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</si>
  <si>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</si>
  <si>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</si>
  <si>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</si>
  <si>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</si>
  <si>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</si>
  <si>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</si>
  <si>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</si>
  <si>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</si>
  <si>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</si>
  <si>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</si>
  <si>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</si>
  <si>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</si>
  <si>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</si>
  <si>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</si>
  <si>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</si>
  <si>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</si>
  <si>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</si>
  <si>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</si>
  <si>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</si>
  <si>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</si>
  <si>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</si>
  <si>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</si>
  <si>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</si>
  <si>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</si>
  <si>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</si>
  <si>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</si>
  <si>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</si>
  <si>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</si>
  <si>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</si>
  <si>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</si>
  <si>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</si>
  <si>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</si>
  <si>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</si>
  <si>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</si>
  <si>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</si>
  <si>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</si>
  <si>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</si>
  <si>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</si>
  <si>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</si>
  <si>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</si>
  <si>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</si>
  <si>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</si>
  <si>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</si>
  <si>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</si>
  <si>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</si>
  <si>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</si>
  <si>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</si>
  <si>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</si>
  <si>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</si>
  <si>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</si>
  <si>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</si>
  <si>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</si>
  <si>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</si>
  <si>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</si>
  <si>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</si>
  <si>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</si>
  <si>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</si>
  <si>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</si>
  <si>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</si>
  <si>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</si>
  <si>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</si>
  <si>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</si>
  <si>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</si>
  <si>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</si>
  <si>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</si>
  <si>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</si>
  <si>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</si>
  <si>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</si>
  <si>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</si>
  <si>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</si>
  <si>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</si>
  <si>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</si>
  <si>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</si>
  <si>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</si>
  <si>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</si>
  <si>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</si>
  <si>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</si>
  <si>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</si>
  <si>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</si>
  <si>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</si>
  <si>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</si>
  <si>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</si>
  <si>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</si>
  <si>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</si>
  <si>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</si>
  <si>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</si>
  <si>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</si>
  <si>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</si>
  <si>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</si>
  <si>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</si>
  <si>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</si>
  <si>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</si>
  <si>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</si>
  <si>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</si>
  <si>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</si>
  <si>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</si>
  <si>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</si>
  <si>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</si>
  <si>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</si>
  <si>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</si>
  <si>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</si>
  <si>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</si>
  <si>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</si>
  <si>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</si>
  <si>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</si>
  <si>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</si>
  <si>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</si>
  <si>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</si>
  <si>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</si>
  <si>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</si>
  <si>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</si>
  <si>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</si>
  <si>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</si>
  <si>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</si>
  <si>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</si>
  <si>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</si>
  <si>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</si>
  <si>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</si>
  <si>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</si>
  <si>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</si>
  <si>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</si>
  <si>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</si>
  <si>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</si>
  <si>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</si>
  <si>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</si>
  <si>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</si>
  <si>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</si>
  <si>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</si>
  <si>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</si>
  <si>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</si>
  <si>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</si>
  <si>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</si>
  <si>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</si>
  <si>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</si>
  <si>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</si>
  <si>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</si>
  <si>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</si>
  <si>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</si>
  <si>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</si>
  <si>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</si>
  <si>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</si>
  <si>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</si>
  <si>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</si>
  <si>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</si>
  <si>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</si>
  <si>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</si>
  <si>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</si>
  <si>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</si>
  <si>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</si>
  <si>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</si>
  <si>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</si>
  <si>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</si>
  <si>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</si>
  <si>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</si>
  <si>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</si>
  <si>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</si>
  <si>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</si>
  <si>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</si>
  <si>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</si>
  <si>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</si>
  <si>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</si>
  <si>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</si>
  <si>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</si>
  <si>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</si>
  <si>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</si>
  <si>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</si>
  <si>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</si>
  <si>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</si>
  <si>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</si>
  <si>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</si>
  <si>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</si>
  <si>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</si>
  <si>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</si>
  <si>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</si>
  <si>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</si>
  <si>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</si>
  <si>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</si>
  <si>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</si>
  <si>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</si>
  <si>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</si>
  <si>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</si>
  <si>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</si>
  <si>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</si>
  <si>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</si>
  <si>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</si>
  <si>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</si>
  <si>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</si>
  <si>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</si>
  <si>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</si>
  <si>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</si>
  <si>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</si>
  <si>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</si>
  <si>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</si>
  <si>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</si>
  <si>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</si>
  <si>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</si>
  <si>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</si>
  <si>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</si>
  <si>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</si>
  <si>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</si>
  <si>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</si>
  <si>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</si>
  <si>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</si>
  <si>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</si>
  <si>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</si>
  <si>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</si>
  <si>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</si>
  <si>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</si>
  <si>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</si>
  <si>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</si>
  <si>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</si>
  <si>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</si>
  <si>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</si>
  <si>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</si>
  <si>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</si>
  <si>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</si>
  <si>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</si>
  <si>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</si>
  <si>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</si>
  <si>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</si>
  <si>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</si>
  <si>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</si>
  <si>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</si>
  <si>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</si>
  <si>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</si>
  <si>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</si>
  <si>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</si>
  <si>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</si>
  <si>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</si>
  <si>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</si>
  <si>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</si>
  <si>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</si>
  <si>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</si>
  <si>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</si>
  <si>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</si>
  <si>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</si>
  <si>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</si>
  <si>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</si>
  <si>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</si>
  <si>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</si>
  <si>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</si>
  <si>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</si>
  <si>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</si>
  <si>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</si>
  <si>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</si>
  <si>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</si>
  <si>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</si>
  <si>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</si>
  <si>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</si>
  <si>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</si>
  <si>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</si>
  <si>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</si>
  <si>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</si>
  <si>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</si>
  <si>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</si>
  <si>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</si>
  <si>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</si>
  <si>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</si>
  <si>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</si>
  <si>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</si>
  <si>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</si>
  <si>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</si>
  <si>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</si>
  <si>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</si>
  <si>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</si>
  <si>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</si>
  <si>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</si>
  <si>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</si>
  <si>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</si>
  <si>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</si>
  <si>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</si>
  <si>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</si>
  <si>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</si>
  <si>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</si>
  <si>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</si>
  <si>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</si>
  <si>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</si>
  <si>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</si>
  <si>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</si>
  <si>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</si>
  <si>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</si>
  <si>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</si>
  <si>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</si>
  <si>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</si>
  <si>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</si>
  <si>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</si>
  <si>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</si>
  <si>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</si>
  <si>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</si>
  <si>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</si>
  <si>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</si>
  <si>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</si>
  <si>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</si>
  <si>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</si>
  <si>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</si>
  <si>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</si>
  <si>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</si>
  <si>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</si>
  <si>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</si>
  <si>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</si>
  <si>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</si>
  <si>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</si>
  <si>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</si>
  <si>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</si>
  <si>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</si>
  <si>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</si>
  <si>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</si>
  <si>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</si>
  <si>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</si>
  <si>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</si>
  <si>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</si>
  <si>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</si>
  <si>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</si>
  <si>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</si>
  <si>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</si>
  <si>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</si>
  <si>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</si>
  <si>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</si>
  <si>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</si>
  <si>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</si>
  <si>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</si>
  <si>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</si>
  <si>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</si>
  <si>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</si>
  <si>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</si>
  <si>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</si>
  <si>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</si>
  <si>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</si>
  <si>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</si>
  <si>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</si>
  <si>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</si>
  <si>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</si>
  <si>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</si>
  <si>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</si>
  <si>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</si>
  <si>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</si>
  <si>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</si>
  <si>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</si>
  <si>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</si>
  <si>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</si>
  <si>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</si>
  <si>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</si>
  <si>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</si>
  <si>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</si>
  <si>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</si>
  <si>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</si>
  <si>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</si>
  <si>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</si>
  <si>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</si>
  <si>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</si>
  <si>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</si>
  <si>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</si>
  <si>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</si>
  <si>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</si>
  <si>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</si>
  <si>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</si>
  <si>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</si>
  <si>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</si>
  <si>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</si>
  <si>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</si>
  <si>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</si>
  <si>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</si>
  <si>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</si>
  <si>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</si>
  <si>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</si>
  <si>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</si>
  <si>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</si>
  <si>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</si>
  <si>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</si>
  <si>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</si>
  <si>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</si>
  <si>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</si>
  <si>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</si>
  <si>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</si>
  <si>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</si>
  <si>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</si>
  <si>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</si>
  <si>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</si>
  <si>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</si>
  <si>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</si>
  <si>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</si>
  <si>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</si>
  <si>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</si>
  <si>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</si>
  <si>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</si>
  <si>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</si>
  <si>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</si>
  <si>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</si>
  <si>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</si>
  <si>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</si>
  <si>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</si>
  <si>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</si>
  <si>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</si>
  <si>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</si>
  <si>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</si>
  <si>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</si>
  <si>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</si>
  <si>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</si>
  <si>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</si>
  <si>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</si>
  <si>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</si>
  <si>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</si>
  <si>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</si>
  <si>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</si>
  <si>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</si>
  <si>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</si>
  <si>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</si>
  <si>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</si>
  <si>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</si>
  <si>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</si>
  <si>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</si>
  <si>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</si>
  <si>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</si>
  <si>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</si>
  <si>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</si>
  <si>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</si>
  <si>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</si>
  <si>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</si>
  <si>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</si>
  <si>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</si>
  <si>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</si>
  <si>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</si>
  <si>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</si>
  <si>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</si>
  <si>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</si>
  <si>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</si>
  <si>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</si>
  <si>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</si>
  <si>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</si>
  <si>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</si>
  <si>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</si>
  <si>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</si>
  <si>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</si>
  <si>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</si>
  <si>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</si>
  <si>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</si>
  <si>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</si>
  <si>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</si>
  <si>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</si>
  <si>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</si>
  <si>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</si>
  <si>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</si>
  <si>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</si>
  <si>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</si>
  <si>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</si>
  <si>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</si>
  <si>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</si>
  <si>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</si>
  <si>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</si>
  <si>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</si>
  <si>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</si>
  <si>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</si>
  <si>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</si>
  <si>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</si>
  <si>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</si>
  <si>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</si>
  <si>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</si>
  <si>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</si>
  <si>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</si>
  <si>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</si>
  <si>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</si>
  <si>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</si>
  <si>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</si>
  <si>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</si>
  <si>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</si>
  <si>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</si>
  <si>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</si>
  <si>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</si>
  <si>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</si>
  <si>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</si>
  <si>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</si>
  <si>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</si>
  <si>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</si>
  <si>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</si>
  <si>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</si>
  <si>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</si>
  <si>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</si>
  <si>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</si>
  <si>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</si>
  <si>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</si>
  <si>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</si>
  <si>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</si>
  <si>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</si>
  <si>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</si>
  <si>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</si>
  <si>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</si>
  <si>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</si>
  <si>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</si>
  <si>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</si>
  <si>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</si>
  <si>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</si>
  <si>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</si>
  <si>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</si>
  <si>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</si>
  <si>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</si>
  <si>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</si>
  <si>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</si>
  <si>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</si>
  <si>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</si>
  <si>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</si>
  <si>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</si>
  <si>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</si>
  <si>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</si>
  <si>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</si>
  <si>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</si>
  <si>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</si>
  <si>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</si>
  <si>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</si>
  <si>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</si>
  <si>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</si>
  <si>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</si>
  <si>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</si>
  <si>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</si>
  <si>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</si>
  <si>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</si>
  <si>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</si>
  <si>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</si>
  <si>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</si>
  <si>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</si>
  <si>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</si>
  <si>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>Muster-Temp.gebiet 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</si>
  <si>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</si>
  <si>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</si>
  <si>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</si>
  <si>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</si>
  <si>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</si>
  <si>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</si>
  <si>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</si>
  <si>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</si>
  <si>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</si>
  <si>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</si>
  <si>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</si>
  <si>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</si>
  <si>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</si>
  <si>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</si>
  <si>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</si>
  <si>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</si>
  <si>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</si>
  <si>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</si>
  <si>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</si>
  <si>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</si>
  <si>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</si>
  <si>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</si>
  <si>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</si>
  <si>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</si>
  <si>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</si>
  <si>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</si>
  <si>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</si>
  <si>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</si>
  <si>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</si>
  <si>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</si>
  <si>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</si>
  <si>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</si>
  <si>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</si>
  <si>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</si>
  <si>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</si>
  <si>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</si>
  <si>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</si>
  <si>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</si>
  <si>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</si>
  <si>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</si>
  <si>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</si>
  <si>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</si>
  <si>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</si>
  <si>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</si>
  <si>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</si>
  <si>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</si>
  <si>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</si>
  <si>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</si>
  <si>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</si>
  <si>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</si>
  <si>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</si>
  <si>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</si>
  <si>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</si>
  <si>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</si>
  <si>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Kahl/Main</t>
  </si>
  <si>
    <t>DE_GHA04</t>
  </si>
  <si>
    <t>DE_GBA04</t>
  </si>
  <si>
    <t>DE_GBD04</t>
  </si>
  <si>
    <t>DE_GBH04</t>
  </si>
  <si>
    <t>DE_GGA04</t>
  </si>
  <si>
    <t>DE_GKO04</t>
  </si>
  <si>
    <t>DE_GMF04</t>
  </si>
  <si>
    <t>DE_GMK04</t>
  </si>
  <si>
    <t>DE_GPD04</t>
  </si>
  <si>
    <t>DE_GWA04</t>
  </si>
  <si>
    <t>DE_HEF04</t>
  </si>
  <si>
    <t>DE_HMF04</t>
  </si>
  <si>
    <t>Energieversorgung Alzenau GmbH</t>
  </si>
  <si>
    <t>Mühlweg 1</t>
  </si>
  <si>
    <t>Alzenau</t>
  </si>
  <si>
    <t>NCHN007009710000</t>
  </si>
  <si>
    <t>9870097100001</t>
  </si>
  <si>
    <t>Sophia Hilbert</t>
  </si>
  <si>
    <t>eva-netz-edm-gas@rde-dienstleistungen.de</t>
  </si>
  <si>
    <t>09 31-7 30 45-969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</si>
</sst>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4022884</xdr:colOff>
      <xdr:row>0</xdr:row>
      <xdr:rowOff>782955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2035334</xdr:colOff>
      <xdr:row>0</xdr:row>
      <xdr:rowOff>815340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44663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44713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670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2" t="s">
        <v>674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671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63755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672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675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676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677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Energieversorgung Alzenau GmbH</v>
      </c>
      <c r="E28" s="38"/>
      <c r="F28" s="11"/>
      <c r="G28" s="2"/>
    </row>
    <row r="29" spans="1:15">
      <c r="B29" s="15"/>
      <c r="C29" s="22" t="s">
        <v>395</v>
      </c>
      <c r="D29" s="45" t="s">
        <v>670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abSelected="1" topLeftCell="A13" zoomScale="80" zoomScaleNormal="80" workbookViewId="0">
      <selection activeCell="D48" sqref="D48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268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Energieversorgung Alzenau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Energieversorgung Alzenau GmbH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9870097100001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44713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673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370</v>
      </c>
      <c r="C26" s="6" t="s">
        <v>579</v>
      </c>
      <c r="D26" s="42" t="s">
        <v>133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12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365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366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602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37" zoomScale="87" zoomScaleNormal="87" workbookViewId="0">
      <selection activeCell="E26" sqref="E26"/>
    </sheetView>
  </sheetViews>
  <sheetFormatPr baseColWidth="10" defaultColWidth="0" defaultRowHeight="14.4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Energieversorgung Alzenau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Energieversorgung Alzenau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9870097100001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44713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 t="str">
        <f>INDEX('SLP-Verfahren'!D48:D62,'SLP-Temp-Gebiet #01'!F10)</f>
        <v>Muster-Temp.gebiet 1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387</v>
      </c>
      <c r="D15" s="342"/>
      <c r="E15" s="89" t="s">
        <v>451</v>
      </c>
      <c r="F15" s="263" t="s">
        <v>70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504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657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194309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141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349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">
        <v>657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v>194309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528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7 E22:F22 I22:N22 F52 F62 G24:N24 G70:N70 E32:N34 E69:N69 E60:N60 F59:N59 F58:N58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1" t="s">
        <v>545</v>
      </c>
    </row>
    <row r="3" spans="2:56" ht="15" customHeight="1">
      <c r="B3" s="171"/>
    </row>
    <row r="4" spans="2:56" ht="14.4">
      <c r="B4" s="130"/>
      <c r="C4" s="56" t="s">
        <v>447</v>
      </c>
      <c r="D4" s="57"/>
      <c r="E4" s="331" t="str">
        <f>Netzbetreiber!$D$9</f>
        <v>Energieversorgung Alzenau GmbH</v>
      </c>
      <c r="F4" s="130"/>
      <c r="M4" s="130"/>
      <c r="N4" s="130"/>
      <c r="O4" s="130"/>
    </row>
    <row r="5" spans="2:56" ht="14.4">
      <c r="B5" s="130"/>
      <c r="C5" s="56" t="s">
        <v>446</v>
      </c>
      <c r="D5" s="57"/>
      <c r="E5" s="58" t="str">
        <f>Netzbetreiber!$D$28</f>
        <v>Energieversorgung Alzenau GmbH</v>
      </c>
      <c r="F5" s="130"/>
      <c r="G5" s="130"/>
      <c r="H5" s="130"/>
      <c r="M5" s="130"/>
      <c r="N5" s="130"/>
      <c r="O5" s="130"/>
    </row>
    <row r="6" spans="2:56" ht="14.4">
      <c r="B6" s="130"/>
      <c r="C6" s="60" t="s">
        <v>489</v>
      </c>
      <c r="D6" s="57"/>
      <c r="E6" s="330" t="str">
        <f>Netzbetreiber!$D$11</f>
        <v>9870097100001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4">
      <c r="B7" s="130"/>
      <c r="C7" s="56" t="s">
        <v>132</v>
      </c>
      <c r="D7" s="57"/>
      <c r="E7" s="50">
        <f>Netzbetreiber!$D$6</f>
        <v>44713</v>
      </c>
      <c r="F7" s="130"/>
      <c r="G7" s="130"/>
      <c r="J7" s="130"/>
      <c r="K7" s="130"/>
      <c r="L7" s="130"/>
      <c r="M7" s="130"/>
      <c r="N7" s="130"/>
      <c r="O7" s="130"/>
    </row>
    <row r="8" spans="2:56" ht="14.4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 ht="14.4">
      <c r="B9" s="130"/>
      <c r="C9" s="60" t="s">
        <v>524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4">
      <c r="B10" s="130"/>
      <c r="C10" s="56" t="s">
        <v>586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4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 ht="14.4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387</v>
      </c>
      <c r="D15" s="342"/>
      <c r="E15" s="89" t="s">
        <v>451</v>
      </c>
      <c r="F15" s="263" t="s">
        <v>70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4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2"/>
      <c r="C21" s="183" t="s">
        <v>527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2"/>
      <c r="C25" s="186" t="s">
        <v>516</v>
      </c>
      <c r="D25" s="187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2"/>
      <c r="C31" s="183" t="s">
        <v>528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 ht="14.4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141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349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4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4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4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4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4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4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4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 ht="14.4">
      <c r="B47" s="192"/>
      <c r="C47" s="199" t="s">
        <v>348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4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4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 ht="14.4">
      <c r="B55" s="182"/>
      <c r="C55" s="183" t="s">
        <v>527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4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 ht="14.4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 ht="14.4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 ht="14.4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 ht="14.4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 ht="14.4">
      <c r="B65" s="182"/>
      <c r="C65" s="183" t="s">
        <v>528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 ht="14.4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 ht="14.4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 ht="14.4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 ht="14.4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 ht="14.4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 ht="14.4"/>
    <row r="72" spans="2:15" ht="15.75" customHeight="1">
      <c r="C72" s="343" t="s">
        <v>581</v>
      </c>
      <c r="D72" s="343"/>
      <c r="E72" s="343"/>
      <c r="F72" s="343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A11" sqref="A11:XFD23"/>
    </sheetView>
  </sheetViews>
  <sheetFormatPr baseColWidth="10" defaultColWidth="0" defaultRowHeight="14.4" zeroHeight="1"/>
  <cols>
    <col min="1" max="1" width="2.88671875" style="128" customWidth="1"/>
    <col min="2" max="2" width="8" style="128" customWidth="1"/>
    <col min="3" max="3" width="37.44140625" style="128" customWidth="1"/>
    <col min="4" max="4" width="10.6640625" style="128" customWidth="1"/>
    <col min="5" max="6" width="11.44140625" style="128" customWidth="1"/>
    <col min="8" max="8" width="12.6640625" style="128" customWidth="1"/>
    <col min="9" max="9" width="15.44140625" style="128" customWidth="1"/>
    <col min="10" max="11" width="12.6640625" style="128" customWidth="1"/>
    <col min="12" max="12" width="11.44140625" style="128" customWidth="1"/>
    <col min="13" max="16" width="12.6640625" style="128" customWidth="1"/>
    <col min="17" max="17" width="14.109375" style="128" customWidth="1"/>
    <col min="18" max="24" width="11.44140625" style="128" customWidth="1"/>
    <col min="25" max="25" width="20.109375" style="128" customWidth="1"/>
    <col min="26" max="26" width="11.44140625" style="128" customWidth="1"/>
    <col min="27" max="16384" width="11.44140625" style="128" hidden="1"/>
  </cols>
  <sheetData>
    <row r="1" spans="2:26" ht="75" customHeight="1" thickBot="1"/>
    <row r="2" spans="2:26" ht="23.4">
      <c r="B2" s="129" t="s">
        <v>364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Energieversorgung Alzenau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Energieversorgung Alzenau GmbH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9870097100001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44713</v>
      </c>
      <c r="E8" s="130"/>
      <c r="F8" s="130"/>
      <c r="H8" s="128" t="s">
        <v>497</v>
      </c>
      <c r="J8" s="132">
        <f>COUNTA(D12:D100)</f>
        <v>12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>
      <c r="B10" s="134" t="s">
        <v>247</v>
      </c>
      <c r="C10" s="135" t="s">
        <v>496</v>
      </c>
      <c r="D10" s="134" t="s">
        <v>146</v>
      </c>
      <c r="E10" s="273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" thickBot="1">
      <c r="B11" s="139" t="s">
        <v>498</v>
      </c>
      <c r="C11" s="140" t="s">
        <v>511</v>
      </c>
      <c r="D11" s="294" t="s">
        <v>246</v>
      </c>
      <c r="E11" s="164" t="s">
        <v>518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Energieversorgung Alzenau GmbH</v>
      </c>
      <c r="D12" s="62" t="s">
        <v>246</v>
      </c>
      <c r="E12" s="165" t="s">
        <v>658</v>
      </c>
      <c r="F12" s="297" t="str">
        <f>VLOOKUP($E12,'BDEW-Standard'!$B$3:$M$94,F$9,0)</f>
        <v>HA4</v>
      </c>
      <c r="H12" s="274">
        <f>ROUND(VLOOKUP($E12,'BDEW-Standard'!$B$3:$M$94,H$9,0),7)</f>
        <v>4.0196902000000003</v>
      </c>
      <c r="I12" s="274">
        <f>ROUND(VLOOKUP($E12,'BDEW-Standard'!$B$3:$M$94,I$9,0),7)</f>
        <v>-37.828203700000003</v>
      </c>
      <c r="J12" s="274">
        <f>ROUND(VLOOKUP($E12,'BDEW-Standard'!$B$3:$M$94,J$9,0),7)</f>
        <v>8.1593368999999996</v>
      </c>
      <c r="K12" s="274">
        <f>ROUND(VLOOKUP($E12,'BDEW-Standard'!$B$3:$M$94,K$9,0),7)</f>
        <v>4.72845E-2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3" si="1">($H12/(1+($I12/($Q$9-$L12))^$J12)+$K12)+MAX($M12*$Q$9+$N12,$O12*$Q$9+$P12)</f>
        <v>0.86486713303260787</v>
      </c>
      <c r="R12" s="275">
        <f>ROUND(VLOOKUP(MID($E12,4,3),'Wochentag F(WT)'!$B$7:$J$22,R$9,0),4)</f>
        <v>1.0358000000000001</v>
      </c>
      <c r="S12" s="275">
        <f>ROUND(VLOOKUP(MID($E12,4,3),'Wochentag F(WT)'!$B$7:$J$22,S$9,0),4)</f>
        <v>1.0232000000000001</v>
      </c>
      <c r="T12" s="275">
        <f>ROUND(VLOOKUP(MID($E12,4,3),'Wochentag F(WT)'!$B$7:$J$22,T$9,0),4)</f>
        <v>1.0251999999999999</v>
      </c>
      <c r="U12" s="275">
        <f>ROUND(VLOOKUP(MID($E12,4,3),'Wochentag F(WT)'!$B$7:$J$22,U$9,0),4)</f>
        <v>1.0295000000000001</v>
      </c>
      <c r="V12" s="275">
        <f>ROUND(VLOOKUP(MID($E12,4,3),'Wochentag F(WT)'!$B$7:$J$22,V$9,0),4)</f>
        <v>1.0253000000000001</v>
      </c>
      <c r="W12" s="275">
        <f>ROUND(VLOOKUP(MID($E12,4,3),'Wochentag F(WT)'!$B$7:$J$22,W$9,0),4)</f>
        <v>0.96750000000000003</v>
      </c>
      <c r="X12" s="276">
        <f>7-SUM(R12:W12)</f>
        <v>0.89350000000000041</v>
      </c>
      <c r="Y12" s="293"/>
      <c r="Z12" s="211"/>
    </row>
    <row r="13" spans="2:26" s="143" customFormat="1">
      <c r="B13" s="144">
        <v>2</v>
      </c>
      <c r="C13" s="145" t="str">
        <f t="shared" si="0"/>
        <v>Energieversorgung Alzenau GmbH</v>
      </c>
      <c r="D13" s="62" t="s">
        <v>246</v>
      </c>
      <c r="E13" s="165" t="s">
        <v>659</v>
      </c>
      <c r="F13" s="297" t="str">
        <f>VLOOKUP($E13,'BDEW-Standard'!$B$3:$M$94,F$9,0)</f>
        <v>BA4</v>
      </c>
      <c r="H13" s="274">
        <f>ROUND(VLOOKUP($E13,'BDEW-Standard'!$B$3:$M$94,H$9,0),7)</f>
        <v>0.93158890000000005</v>
      </c>
      <c r="I13" s="274">
        <f>ROUND(VLOOKUP($E13,'BDEW-Standard'!$B$3:$M$94,I$9,0),7)</f>
        <v>-33.35</v>
      </c>
      <c r="J13" s="274">
        <f>ROUND(VLOOKUP($E13,'BDEW-Standard'!$B$3:$M$94,J$9,0),7)</f>
        <v>5.7212303000000002</v>
      </c>
      <c r="K13" s="274">
        <f>ROUND(VLOOKUP($E13,'BDEW-Standard'!$B$3:$M$94,K$9,0),7)</f>
        <v>0.66564939999999995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1.0766391850538448</v>
      </c>
      <c r="R13" s="275">
        <f>ROUND(VLOOKUP(MID($E13,4,3),'Wochentag F(WT)'!$B$7:$J$22,R$9,0),4)</f>
        <v>1.0848</v>
      </c>
      <c r="S13" s="275">
        <f>ROUND(VLOOKUP(MID($E13,4,3),'Wochentag F(WT)'!$B$7:$J$22,S$9,0),4)</f>
        <v>1.1211</v>
      </c>
      <c r="T13" s="275">
        <f>ROUND(VLOOKUP(MID($E13,4,3),'Wochentag F(WT)'!$B$7:$J$22,T$9,0),4)</f>
        <v>1.0769</v>
      </c>
      <c r="U13" s="275">
        <f>ROUND(VLOOKUP(MID($E13,4,3),'Wochentag F(WT)'!$B$7:$J$22,U$9,0),4)</f>
        <v>1.1353</v>
      </c>
      <c r="V13" s="275">
        <f>ROUND(VLOOKUP(MID($E13,4,3),'Wochentag F(WT)'!$B$7:$J$22,V$9,0),4)</f>
        <v>1.1402000000000001</v>
      </c>
      <c r="W13" s="275">
        <f>ROUND(VLOOKUP(MID($E13,4,3),'Wochentag F(WT)'!$B$7:$J$22,W$9,0),4)</f>
        <v>0.48520000000000002</v>
      </c>
      <c r="X13" s="276">
        <f t="shared" ref="X13:X23" si="2">7-SUM(R13:W13)</f>
        <v>0.95650000000000013</v>
      </c>
      <c r="Y13" s="293"/>
      <c r="Z13" s="211"/>
    </row>
    <row r="14" spans="2:26" s="143" customFormat="1">
      <c r="B14" s="144">
        <v>3</v>
      </c>
      <c r="C14" s="145" t="str">
        <f t="shared" si="0"/>
        <v>Energieversorgung Alzenau GmbH</v>
      </c>
      <c r="D14" s="62" t="s">
        <v>246</v>
      </c>
      <c r="E14" s="165" t="s">
        <v>660</v>
      </c>
      <c r="F14" s="297" t="str">
        <f>VLOOKUP($E14,'BDEW-Standard'!$B$3:$M$94,F$9,0)</f>
        <v>BD4</v>
      </c>
      <c r="H14" s="274">
        <f>ROUND(VLOOKUP($E14,'BDEW-Standard'!$B$3:$M$94,H$9,0),7)</f>
        <v>3.75</v>
      </c>
      <c r="I14" s="274">
        <f>ROUND(VLOOKUP($E14,'BDEW-Standard'!$B$3:$M$94,I$9,0),7)</f>
        <v>-37.5</v>
      </c>
      <c r="J14" s="274">
        <f>ROUND(VLOOKUP($E14,'BDEW-Standard'!$B$3:$M$94,J$9,0),7)</f>
        <v>6.8</v>
      </c>
      <c r="K14" s="274">
        <f>ROUND(VLOOKUP($E14,'BDEW-Standard'!$B$3:$M$94,K$9,0),7)</f>
        <v>6.0911300000000002E-2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1.0126136468627658</v>
      </c>
      <c r="R14" s="275">
        <f>ROUND(VLOOKUP(MID($E14,4,3),'Wochentag F(WT)'!$B$7:$J$22,R$9,0),4)</f>
        <v>1.1052</v>
      </c>
      <c r="S14" s="275">
        <f>ROUND(VLOOKUP(MID($E14,4,3),'Wochentag F(WT)'!$B$7:$J$22,S$9,0),4)</f>
        <v>1.0857000000000001</v>
      </c>
      <c r="T14" s="275">
        <f>ROUND(VLOOKUP(MID($E14,4,3),'Wochentag F(WT)'!$B$7:$J$22,T$9,0),4)</f>
        <v>1.0378000000000001</v>
      </c>
      <c r="U14" s="275">
        <f>ROUND(VLOOKUP(MID($E14,4,3),'Wochentag F(WT)'!$B$7:$J$22,U$9,0),4)</f>
        <v>1.0622</v>
      </c>
      <c r="V14" s="275">
        <f>ROUND(VLOOKUP(MID($E14,4,3),'Wochentag F(WT)'!$B$7:$J$22,V$9,0),4)</f>
        <v>1.0266</v>
      </c>
      <c r="W14" s="275">
        <f>ROUND(VLOOKUP(MID($E14,4,3),'Wochentag F(WT)'!$B$7:$J$22,W$9,0),4)</f>
        <v>0.76290000000000002</v>
      </c>
      <c r="X14" s="276">
        <f t="shared" si="2"/>
        <v>0.91959999999999997</v>
      </c>
      <c r="Y14" s="293"/>
      <c r="Z14" s="211"/>
    </row>
    <row r="15" spans="2:26" s="143" customFormat="1">
      <c r="B15" s="144">
        <v>4</v>
      </c>
      <c r="C15" s="145" t="str">
        <f t="shared" si="0"/>
        <v>Energieversorgung Alzenau GmbH</v>
      </c>
      <c r="D15" s="62" t="s">
        <v>246</v>
      </c>
      <c r="E15" s="165" t="s">
        <v>661</v>
      </c>
      <c r="F15" s="297" t="str">
        <f>VLOOKUP($E15,'BDEW-Standard'!$B$3:$M$94,F$9,0)</f>
        <v>BH4</v>
      </c>
      <c r="H15" s="274">
        <f>ROUND(VLOOKUP($E15,'BDEW-Standard'!$B$3:$M$94,H$9,0),7)</f>
        <v>2.4595180999999999</v>
      </c>
      <c r="I15" s="274">
        <f>ROUND(VLOOKUP($E15,'BDEW-Standard'!$B$3:$M$94,I$9,0),7)</f>
        <v>-35.253212400000002</v>
      </c>
      <c r="J15" s="274">
        <f>ROUND(VLOOKUP($E15,'BDEW-Standard'!$B$3:$M$94,J$9,0),7)</f>
        <v>6.0587001000000003</v>
      </c>
      <c r="K15" s="274">
        <f>ROUND(VLOOKUP($E15,'BDEW-Standard'!$B$3:$M$94,K$9,0),7)</f>
        <v>0.16473699999999999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1.043802057143173</v>
      </c>
      <c r="R15" s="275">
        <f>ROUND(VLOOKUP(MID($E15,4,3),'Wochentag F(WT)'!$B$7:$J$22,R$9,0),4)</f>
        <v>0.97670000000000001</v>
      </c>
      <c r="S15" s="275">
        <f>ROUND(VLOOKUP(MID($E15,4,3),'Wochentag F(WT)'!$B$7:$J$22,S$9,0),4)</f>
        <v>1.0388999999999999</v>
      </c>
      <c r="T15" s="275">
        <f>ROUND(VLOOKUP(MID($E15,4,3),'Wochentag F(WT)'!$B$7:$J$22,T$9,0),4)</f>
        <v>1.0027999999999999</v>
      </c>
      <c r="U15" s="275">
        <f>ROUND(VLOOKUP(MID($E15,4,3),'Wochentag F(WT)'!$B$7:$J$22,U$9,0),4)</f>
        <v>1.0162</v>
      </c>
      <c r="V15" s="275">
        <f>ROUND(VLOOKUP(MID($E15,4,3),'Wochentag F(WT)'!$B$7:$J$22,V$9,0),4)</f>
        <v>1.0024</v>
      </c>
      <c r="W15" s="275">
        <f>ROUND(VLOOKUP(MID($E15,4,3),'Wochentag F(WT)'!$B$7:$J$22,W$9,0),4)</f>
        <v>1.0043</v>
      </c>
      <c r="X15" s="276">
        <f t="shared" si="2"/>
        <v>0.95870000000000122</v>
      </c>
      <c r="Y15" s="293"/>
      <c r="Z15" s="211"/>
    </row>
    <row r="16" spans="2:26" s="143" customFormat="1">
      <c r="B16" s="144">
        <v>5</v>
      </c>
      <c r="C16" s="145" t="str">
        <f t="shared" si="0"/>
        <v>Energieversorgung Alzenau GmbH</v>
      </c>
      <c r="D16" s="62" t="s">
        <v>246</v>
      </c>
      <c r="E16" s="165" t="s">
        <v>662</v>
      </c>
      <c r="F16" s="297" t="str">
        <f>VLOOKUP($E16,'BDEW-Standard'!$B$3:$M$94,F$9,0)</f>
        <v>GA4</v>
      </c>
      <c r="H16" s="274">
        <f>ROUND(VLOOKUP($E16,'BDEW-Standard'!$B$3:$M$94,H$9,0),7)</f>
        <v>2.8195655999999998</v>
      </c>
      <c r="I16" s="274">
        <f>ROUND(VLOOKUP($E16,'BDEW-Standard'!$B$3:$M$94,I$9,0),7)</f>
        <v>-36</v>
      </c>
      <c r="J16" s="274">
        <f>ROUND(VLOOKUP($E16,'BDEW-Standard'!$B$3:$M$94,J$9,0),7)</f>
        <v>7.7368518000000002</v>
      </c>
      <c r="K16" s="274">
        <f>ROUND(VLOOKUP($E16,'BDEW-Standard'!$B$3:$M$94,K$9,0),7)</f>
        <v>0.157281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0.96576337685759206</v>
      </c>
      <c r="R16" s="275">
        <f>ROUND(VLOOKUP(MID($E16,4,3),'Wochentag F(WT)'!$B$7:$J$22,R$9,0),4)</f>
        <v>0.93220000000000003</v>
      </c>
      <c r="S16" s="275">
        <f>ROUND(VLOOKUP(MID($E16,4,3),'Wochentag F(WT)'!$B$7:$J$22,S$9,0),4)</f>
        <v>0.98939999999999995</v>
      </c>
      <c r="T16" s="275">
        <f>ROUND(VLOOKUP(MID($E16,4,3),'Wochentag F(WT)'!$B$7:$J$22,T$9,0),4)</f>
        <v>1.0033000000000001</v>
      </c>
      <c r="U16" s="275">
        <f>ROUND(VLOOKUP(MID($E16,4,3),'Wochentag F(WT)'!$B$7:$J$22,U$9,0),4)</f>
        <v>1.0108999999999999</v>
      </c>
      <c r="V16" s="275">
        <f>ROUND(VLOOKUP(MID($E16,4,3),'Wochentag F(WT)'!$B$7:$J$22,V$9,0),4)</f>
        <v>1.018</v>
      </c>
      <c r="W16" s="275">
        <f>ROUND(VLOOKUP(MID($E16,4,3),'Wochentag F(WT)'!$B$7:$J$22,W$9,0),4)</f>
        <v>1.0356000000000001</v>
      </c>
      <c r="X16" s="276">
        <f t="shared" si="2"/>
        <v>1.0106000000000002</v>
      </c>
      <c r="Y16" s="293"/>
      <c r="Z16" s="211"/>
    </row>
    <row r="17" spans="2:26" s="143" customFormat="1">
      <c r="B17" s="144">
        <v>6</v>
      </c>
      <c r="C17" s="145" t="str">
        <f t="shared" si="0"/>
        <v>Energieversorgung Alzenau GmbH</v>
      </c>
      <c r="D17" s="62" t="s">
        <v>246</v>
      </c>
      <c r="E17" s="165" t="s">
        <v>663</v>
      </c>
      <c r="F17" s="297" t="str">
        <f>VLOOKUP($E17,'BDEW-Standard'!$B$3:$M$94,F$9,0)</f>
        <v>KO4</v>
      </c>
      <c r="H17" s="274">
        <f>ROUND(VLOOKUP($E17,'BDEW-Standard'!$B$3:$M$94,H$9,0),7)</f>
        <v>3.4428942999999999</v>
      </c>
      <c r="I17" s="274">
        <f>ROUND(VLOOKUP($E17,'BDEW-Standard'!$B$3:$M$94,I$9,0),7)</f>
        <v>-36.659050399999998</v>
      </c>
      <c r="J17" s="274">
        <f>ROUND(VLOOKUP($E17,'BDEW-Standard'!$B$3:$M$94,J$9,0),7)</f>
        <v>7.6083226000000002</v>
      </c>
      <c r="K17" s="274">
        <f>ROUND(VLOOKUP($E17,'BDEW-Standard'!$B$3:$M$94,K$9,0),7)</f>
        <v>7.4685000000000001E-2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0.97768382110526542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Energieversorgung Alzenau GmbH</v>
      </c>
      <c r="D18" s="62" t="s">
        <v>246</v>
      </c>
      <c r="E18" s="165" t="s">
        <v>664</v>
      </c>
      <c r="F18" s="297" t="str">
        <f>VLOOKUP($E18,'BDEW-Standard'!$B$3:$M$94,F$9,0)</f>
        <v>MF4</v>
      </c>
      <c r="H18" s="274">
        <f>ROUND(VLOOKUP($E18,'BDEW-Standard'!$B$3:$M$94,H$9,0),7)</f>
        <v>2.5187775000000001</v>
      </c>
      <c r="I18" s="274">
        <f>ROUND(VLOOKUP($E18,'BDEW-Standard'!$B$3:$M$94,I$9,0),7)</f>
        <v>-35.033375399999997</v>
      </c>
      <c r="J18" s="274">
        <f>ROUND(VLOOKUP($E18,'BDEW-Standard'!$B$3:$M$94,J$9,0),7)</f>
        <v>6.2240634000000004</v>
      </c>
      <c r="K18" s="274">
        <f>ROUND(VLOOKUP($E18,'BDEW-Standard'!$B$3:$M$94,K$9,0),7)</f>
        <v>0.10107820000000001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1.0146273685996503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3"/>
      <c r="Z18" s="211"/>
    </row>
    <row r="19" spans="2:26" s="143" customFormat="1">
      <c r="B19" s="144">
        <v>8</v>
      </c>
      <c r="C19" s="145" t="str">
        <f t="shared" si="0"/>
        <v>Energieversorgung Alzenau GmbH</v>
      </c>
      <c r="D19" s="62" t="s">
        <v>246</v>
      </c>
      <c r="E19" s="165" t="s">
        <v>665</v>
      </c>
      <c r="F19" s="297" t="str">
        <f>VLOOKUP($E19,'BDEW-Standard'!$B$3:$M$94,F$9,0)</f>
        <v>MK4</v>
      </c>
      <c r="H19" s="274">
        <f>ROUND(VLOOKUP($E19,'BDEW-Standard'!$B$3:$M$94,H$9,0),7)</f>
        <v>3.1177248</v>
      </c>
      <c r="I19" s="274">
        <f>ROUND(VLOOKUP($E19,'BDEW-Standard'!$B$3:$M$94,I$9,0),7)</f>
        <v>-35.871506199999999</v>
      </c>
      <c r="J19" s="274">
        <f>ROUND(VLOOKUP($E19,'BDEW-Standard'!$B$3:$M$94,J$9,0),7)</f>
        <v>7.5186828999999999</v>
      </c>
      <c r="K19" s="274">
        <f>ROUND(VLOOKUP($E19,'BDEW-Standard'!$B$3:$M$94,K$9,0),7)</f>
        <v>3.4330100000000002E-2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0.9622064996731321</v>
      </c>
      <c r="R19" s="275">
        <f>ROUND(VLOOKUP(MID($E19,4,3),'Wochentag F(WT)'!$B$7:$J$22,R$9,0),4)</f>
        <v>1.0699000000000001</v>
      </c>
      <c r="S19" s="275">
        <f>ROUND(VLOOKUP(MID($E19,4,3),'Wochentag F(WT)'!$B$7:$J$22,S$9,0),4)</f>
        <v>1.0365</v>
      </c>
      <c r="T19" s="275">
        <f>ROUND(VLOOKUP(MID($E19,4,3),'Wochentag F(WT)'!$B$7:$J$22,T$9,0),4)</f>
        <v>0.99329999999999996</v>
      </c>
      <c r="U19" s="275">
        <f>ROUND(VLOOKUP(MID($E19,4,3),'Wochentag F(WT)'!$B$7:$J$22,U$9,0),4)</f>
        <v>0.99480000000000002</v>
      </c>
      <c r="V19" s="275">
        <f>ROUND(VLOOKUP(MID($E19,4,3),'Wochentag F(WT)'!$B$7:$J$22,V$9,0),4)</f>
        <v>1.0659000000000001</v>
      </c>
      <c r="W19" s="275">
        <f>ROUND(VLOOKUP(MID($E19,4,3),'Wochentag F(WT)'!$B$7:$J$22,W$9,0),4)</f>
        <v>0.93620000000000003</v>
      </c>
      <c r="X19" s="276">
        <f t="shared" si="2"/>
        <v>0.90339999999999954</v>
      </c>
      <c r="Y19" s="293"/>
      <c r="Z19" s="211"/>
    </row>
    <row r="20" spans="2:26" s="143" customFormat="1">
      <c r="B20" s="144">
        <v>9</v>
      </c>
      <c r="C20" s="145" t="str">
        <f t="shared" si="0"/>
        <v>Energieversorgung Alzenau GmbH</v>
      </c>
      <c r="D20" s="62" t="s">
        <v>246</v>
      </c>
      <c r="E20" s="165" t="s">
        <v>666</v>
      </c>
      <c r="F20" s="297" t="str">
        <f>VLOOKUP($E20,'BDEW-Standard'!$B$3:$M$94,F$9,0)</f>
        <v>PD4</v>
      </c>
      <c r="H20" s="274">
        <f>ROUND(VLOOKUP($E20,'BDEW-Standard'!$B$3:$M$94,H$9,0),7)</f>
        <v>3.85</v>
      </c>
      <c r="I20" s="274">
        <f>ROUND(VLOOKUP($E20,'BDEW-Standard'!$B$3:$M$94,I$9,0),7)</f>
        <v>-37</v>
      </c>
      <c r="J20" s="274">
        <f>ROUND(VLOOKUP($E20,'BDEW-Standard'!$B$3:$M$94,J$9,0),7)</f>
        <v>10.2405021</v>
      </c>
      <c r="K20" s="274">
        <f>ROUND(VLOOKUP($E20,'BDEW-Standard'!$B$3:$M$94,K$9,0),7)</f>
        <v>4.6924300000000002E-2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0.75691065279879233</v>
      </c>
      <c r="R20" s="275">
        <f>ROUND(VLOOKUP(MID($E20,4,3),'Wochentag F(WT)'!$B$7:$J$22,R$9,0),4)</f>
        <v>1.0214000000000001</v>
      </c>
      <c r="S20" s="275">
        <f>ROUND(VLOOKUP(MID($E20,4,3),'Wochentag F(WT)'!$B$7:$J$22,S$9,0),4)</f>
        <v>1.0866</v>
      </c>
      <c r="T20" s="275">
        <f>ROUND(VLOOKUP(MID($E20,4,3),'Wochentag F(WT)'!$B$7:$J$22,T$9,0),4)</f>
        <v>1.0720000000000001</v>
      </c>
      <c r="U20" s="275">
        <f>ROUND(VLOOKUP(MID($E20,4,3),'Wochentag F(WT)'!$B$7:$J$22,U$9,0),4)</f>
        <v>1.0557000000000001</v>
      </c>
      <c r="V20" s="275">
        <f>ROUND(VLOOKUP(MID($E20,4,3),'Wochentag F(WT)'!$B$7:$J$22,V$9,0),4)</f>
        <v>1.0117</v>
      </c>
      <c r="W20" s="275">
        <f>ROUND(VLOOKUP(MID($E20,4,3),'Wochentag F(WT)'!$B$7:$J$22,W$9,0),4)</f>
        <v>0.90010000000000001</v>
      </c>
      <c r="X20" s="276">
        <f t="shared" si="2"/>
        <v>0.85249999999999915</v>
      </c>
      <c r="Y20" s="293"/>
      <c r="Z20" s="211"/>
    </row>
    <row r="21" spans="2:26" s="143" customFormat="1">
      <c r="B21" s="144">
        <v>10</v>
      </c>
      <c r="C21" s="145" t="str">
        <f t="shared" si="0"/>
        <v>Energieversorgung Alzenau GmbH</v>
      </c>
      <c r="D21" s="62" t="s">
        <v>246</v>
      </c>
      <c r="E21" s="165" t="s">
        <v>667</v>
      </c>
      <c r="F21" s="297" t="str">
        <f>VLOOKUP($E21,'BDEW-Standard'!$B$3:$M$94,F$9,0)</f>
        <v>WA4</v>
      </c>
      <c r="H21" s="274">
        <f>ROUND(VLOOKUP($E21,'BDEW-Standard'!$B$3:$M$94,H$9,0),7)</f>
        <v>1.0535874999999999</v>
      </c>
      <c r="I21" s="274">
        <f>ROUND(VLOOKUP($E21,'BDEW-Standard'!$B$3:$M$94,I$9,0),7)</f>
        <v>-35.299999999999997</v>
      </c>
      <c r="J21" s="274">
        <f>ROUND(VLOOKUP($E21,'BDEW-Standard'!$B$3:$M$94,J$9,0),7)</f>
        <v>4.8662747</v>
      </c>
      <c r="K21" s="274">
        <f>ROUND(VLOOKUP($E21,'BDEW-Standard'!$B$3:$M$94,K$9,0),7)</f>
        <v>0.68110420000000005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1.0844348950990992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Energieversorgung Alzenau GmbH</v>
      </c>
      <c r="D22" s="62" t="s">
        <v>246</v>
      </c>
      <c r="E22" s="165" t="s">
        <v>668</v>
      </c>
      <c r="F22" s="297" t="str">
        <f>VLOOKUP($E22,'BDEW-Standard'!$B$3:$M$94,F$9,0)</f>
        <v>D14</v>
      </c>
      <c r="H22" s="274">
        <f>ROUND(VLOOKUP($E22,'BDEW-Standard'!$B$3:$M$94,H$9,0),7)</f>
        <v>3.1850190999999999</v>
      </c>
      <c r="I22" s="274">
        <f>ROUND(VLOOKUP($E22,'BDEW-Standard'!$B$3:$M$94,I$9,0),7)</f>
        <v>-37.412415500000002</v>
      </c>
      <c r="J22" s="274">
        <f>ROUND(VLOOKUP($E22,'BDEW-Standard'!$B$3:$M$94,J$9,0),7)</f>
        <v>6.1723179000000004</v>
      </c>
      <c r="K22" s="274">
        <f>ROUND(VLOOKUP($E22,'BDEW-Standard'!$B$3:$M$94,K$9,0),7)</f>
        <v>7.6109599999999999E-2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0.95508749343949439</v>
      </c>
      <c r="R22" s="275">
        <f>ROUND(VLOOKUP(MID($E22,4,3),'Wochentag F(WT)'!$B$7:$J$22,R$9,0),4)</f>
        <v>1</v>
      </c>
      <c r="S22" s="275">
        <f>ROUND(VLOOKUP(MID($E22,4,3),'Wochentag F(WT)'!$B$7:$J$22,S$9,0),4)</f>
        <v>1</v>
      </c>
      <c r="T22" s="275">
        <f>ROUND(VLOOKUP(MID($E22,4,3),'Wochentag F(WT)'!$B$7:$J$22,T$9,0),4)</f>
        <v>1</v>
      </c>
      <c r="U22" s="275">
        <f>ROUND(VLOOKUP(MID($E22,4,3),'Wochentag F(WT)'!$B$7:$J$22,U$9,0),4)</f>
        <v>1</v>
      </c>
      <c r="V22" s="275">
        <f>ROUND(VLOOKUP(MID($E22,4,3),'Wochentag F(WT)'!$B$7:$J$22,V$9,0),4)</f>
        <v>1</v>
      </c>
      <c r="W22" s="275">
        <f>ROUND(VLOOKUP(MID($E22,4,3),'Wochentag F(WT)'!$B$7:$J$22,W$9,0),4)</f>
        <v>1</v>
      </c>
      <c r="X22" s="276">
        <f t="shared" si="2"/>
        <v>1</v>
      </c>
      <c r="Y22" s="293"/>
      <c r="Z22" s="211"/>
    </row>
    <row r="23" spans="2:26" s="143" customFormat="1">
      <c r="B23" s="144">
        <v>12</v>
      </c>
      <c r="C23" s="145" t="str">
        <f t="shared" si="0"/>
        <v>Energieversorgung Alzenau GmbH</v>
      </c>
      <c r="D23" s="62" t="s">
        <v>246</v>
      </c>
      <c r="E23" s="165" t="s">
        <v>669</v>
      </c>
      <c r="F23" s="297" t="str">
        <f>VLOOKUP($E23,'BDEW-Standard'!$B$3:$M$94,F$9,0)</f>
        <v>D24</v>
      </c>
      <c r="H23" s="274">
        <f>ROUND(VLOOKUP($E23,'BDEW-Standard'!$B$3:$M$94,H$9,0),7)</f>
        <v>2.5187775000000001</v>
      </c>
      <c r="I23" s="274">
        <f>ROUND(VLOOKUP($E23,'BDEW-Standard'!$B$3:$M$94,I$9,0),7)</f>
        <v>-35.033375399999997</v>
      </c>
      <c r="J23" s="274">
        <f>ROUND(VLOOKUP($E23,'BDEW-Standard'!$B$3:$M$94,J$9,0),7)</f>
        <v>6.2240634000000004</v>
      </c>
      <c r="K23" s="274">
        <f>ROUND(VLOOKUP($E23,'BDEW-Standard'!$B$3:$M$94,K$9,0),7)</f>
        <v>0.10107820000000001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1.0146273685996503</v>
      </c>
      <c r="R23" s="275">
        <f>ROUND(VLOOKUP(MID($E23,4,3),'Wochentag F(WT)'!$B$7:$J$22,R$9,0),4)</f>
        <v>1</v>
      </c>
      <c r="S23" s="275">
        <f>ROUND(VLOOKUP(MID($E23,4,3),'Wochentag F(WT)'!$B$7:$J$22,S$9,0),4)</f>
        <v>1</v>
      </c>
      <c r="T23" s="275">
        <f>ROUND(VLOOKUP(MID($E23,4,3),'Wochentag F(WT)'!$B$7:$J$22,T$9,0),4)</f>
        <v>1</v>
      </c>
      <c r="U23" s="275">
        <f>ROUND(VLOOKUP(MID($E23,4,3),'Wochentag F(WT)'!$B$7:$J$22,U$9,0),4)</f>
        <v>1</v>
      </c>
      <c r="V23" s="275">
        <f>ROUND(VLOOKUP(MID($E23,4,3),'Wochentag F(WT)'!$B$7:$J$22,V$9,0),4)</f>
        <v>1</v>
      </c>
      <c r="W23" s="275">
        <f>ROUND(VLOOKUP(MID($E23,4,3),'Wochentag F(WT)'!$B$7:$J$22,W$9,0),4)</f>
        <v>1</v>
      </c>
      <c r="X23" s="276">
        <f t="shared" si="2"/>
        <v>1</v>
      </c>
      <c r="Y23" s="293"/>
      <c r="Z23" s="211"/>
    </row>
    <row r="24" spans="2:26" s="143" customFormat="1">
      <c r="B24" s="144">
        <v>13</v>
      </c>
      <c r="C24" s="145" t="str">
        <f t="shared" si="0"/>
        <v>Energieversorgung Alzenau GmbH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 t="str">
        <f t="shared" si="0"/>
        <v>Energieversorgung Alzenau GmbH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Energieversorgung Alzenau GmbH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Energieversorgung Alzenau GmbH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Energieversorgung Alzenau GmbH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Energieversorgung Alzenau GmbH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Energieversorgung Alzenau GmbH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Energieversorgung Alzenau GmbH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Energieversorgung Alzenau GmbH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Energieversorgung Alzenau GmbH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Energieversorgung Alzenau GmbH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Energieversorgung Alzenau GmbH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Energieversorgung Alzenau GmbH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Energieversorgung Alzenau GmbH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Energieversorgung Alzenau GmbH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Energieversorgung Alzenau GmbH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Energieversorgung Alzenau GmbH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Energieversorgung Alzenau GmbH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3 H12:K23 C13:C33 C34:C41 M12:X23" unlockedFormula="1"/>
    <ignoredError sqref="L12:L23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Z10" sqref="Z10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Energieversorgung Alzenau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446</v>
      </c>
      <c r="C5" s="64" t="str">
        <f>Netzbetreiber!$D$28</f>
        <v>Energieversorgung Alzenau GmbH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444</v>
      </c>
      <c r="C6" s="63" t="str">
        <f>Netzbetreiber!$D$11</f>
        <v>9870097100001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132</v>
      </c>
      <c r="C7" s="59">
        <f>Netzbetreiber!$D$6</f>
        <v>44713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397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429</v>
      </c>
    </row>
    <row r="11" spans="2:30" ht="1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398</v>
      </c>
      <c r="C12" s="110"/>
      <c r="D12" s="111">
        <v>4</v>
      </c>
      <c r="E12" s="304">
        <f>MIN(SUMPRODUCT($M$11:$AD$11,M12:AD12),1)</f>
        <v>1</v>
      </c>
      <c r="F12" s="301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>
      <c r="B13" s="116" t="s">
        <v>399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4">
      <c r="B14" s="116" t="s">
        <v>400</v>
      </c>
      <c r="C14" s="117"/>
      <c r="D14" s="111">
        <v>6</v>
      </c>
      <c r="E14" s="305">
        <f t="shared" si="0"/>
        <v>0</v>
      </c>
      <c r="F14" s="302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4">
      <c r="B15" s="116" t="s">
        <v>402</v>
      </c>
      <c r="C15" s="117"/>
      <c r="D15" s="111">
        <v>7</v>
      </c>
      <c r="E15" s="305">
        <f t="shared" si="0"/>
        <v>0</v>
      </c>
      <c r="F15" s="302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4">
      <c r="B16" s="121" t="s">
        <v>414</v>
      </c>
      <c r="C16" s="117"/>
      <c r="D16" s="111">
        <v>8</v>
      </c>
      <c r="E16" s="305">
        <f t="shared" si="0"/>
        <v>1</v>
      </c>
      <c r="F16" s="302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>
      <c r="B17" s="121" t="s">
        <v>415</v>
      </c>
      <c r="C17" s="117"/>
      <c r="D17" s="111">
        <v>9</v>
      </c>
      <c r="E17" s="305">
        <f t="shared" si="0"/>
        <v>1</v>
      </c>
      <c r="F17" s="302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>
      <c r="B18" s="121" t="s">
        <v>416</v>
      </c>
      <c r="C18" s="117"/>
      <c r="D18" s="111">
        <v>10</v>
      </c>
      <c r="E18" s="305">
        <f t="shared" si="0"/>
        <v>1</v>
      </c>
      <c r="F18" s="302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>
      <c r="B19" s="121" t="s">
        <v>403</v>
      </c>
      <c r="C19" s="117"/>
      <c r="D19" s="111">
        <v>11</v>
      </c>
      <c r="E19" s="305">
        <f t="shared" si="0"/>
        <v>1</v>
      </c>
      <c r="F19" s="302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4">
      <c r="B20" s="121" t="s">
        <v>651</v>
      </c>
      <c r="C20" s="117"/>
      <c r="D20" s="111">
        <v>12</v>
      </c>
      <c r="E20" s="305">
        <f t="shared" si="0"/>
        <v>1</v>
      </c>
      <c r="F20" s="302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>
      <c r="B21" s="121" t="s">
        <v>417</v>
      </c>
      <c r="C21" s="117"/>
      <c r="D21" s="111">
        <v>13</v>
      </c>
      <c r="E21" s="305">
        <f t="shared" si="0"/>
        <v>1</v>
      </c>
      <c r="F21" s="302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>
      <c r="B22" s="121" t="s">
        <v>418</v>
      </c>
      <c r="C22" s="117"/>
      <c r="D22" s="111">
        <v>14</v>
      </c>
      <c r="E22" s="305">
        <f t="shared" si="0"/>
        <v>1</v>
      </c>
      <c r="F22" s="302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>
      <c r="B23" s="116" t="s">
        <v>419</v>
      </c>
      <c r="C23" s="117"/>
      <c r="D23" s="111">
        <v>15</v>
      </c>
      <c r="E23" s="305">
        <f t="shared" si="0"/>
        <v>1</v>
      </c>
      <c r="F23" s="302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4">
      <c r="B24" s="116" t="s">
        <v>404</v>
      </c>
      <c r="C24" s="117"/>
      <c r="D24" s="111">
        <v>16</v>
      </c>
      <c r="E24" s="305">
        <f t="shared" si="0"/>
        <v>0</v>
      </c>
      <c r="F24" s="302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4">
      <c r="B25" s="116" t="s">
        <v>405</v>
      </c>
      <c r="C25" s="117"/>
      <c r="D25" s="111">
        <v>17</v>
      </c>
      <c r="E25" s="305">
        <f t="shared" si="0"/>
        <v>1</v>
      </c>
      <c r="F25" s="302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4">
      <c r="B26" s="121" t="s">
        <v>406</v>
      </c>
      <c r="C26" s="117"/>
      <c r="D26" s="111">
        <v>18</v>
      </c>
      <c r="E26" s="305">
        <f t="shared" si="0"/>
        <v>1</v>
      </c>
      <c r="F26" s="302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4">
      <c r="B27" s="116" t="s">
        <v>407</v>
      </c>
      <c r="C27" s="117"/>
      <c r="D27" s="111">
        <v>19</v>
      </c>
      <c r="E27" s="305">
        <f t="shared" si="0"/>
        <v>0</v>
      </c>
      <c r="F27" s="302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4">
      <c r="B28" s="116" t="s">
        <v>408</v>
      </c>
      <c r="C28" s="117"/>
      <c r="D28" s="111">
        <v>20</v>
      </c>
      <c r="E28" s="305">
        <f t="shared" si="0"/>
        <v>1</v>
      </c>
      <c r="F28" s="302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4">
      <c r="B29" s="116" t="s">
        <v>409</v>
      </c>
      <c r="C29" s="117"/>
      <c r="D29" s="111">
        <v>21</v>
      </c>
      <c r="E29" s="305">
        <f t="shared" si="0"/>
        <v>0</v>
      </c>
      <c r="F29" s="302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4">
      <c r="B30" s="116" t="s">
        <v>410</v>
      </c>
      <c r="C30" s="117"/>
      <c r="D30" s="111">
        <v>22</v>
      </c>
      <c r="E30" s="305">
        <f t="shared" si="0"/>
        <v>0</v>
      </c>
      <c r="F30" s="30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4">
      <c r="B31" s="121" t="s">
        <v>411</v>
      </c>
      <c r="C31" s="117"/>
      <c r="D31" s="111">
        <v>23</v>
      </c>
      <c r="E31" s="305">
        <f t="shared" si="0"/>
        <v>1</v>
      </c>
      <c r="F31" s="302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4">
      <c r="B32" s="121" t="s">
        <v>412</v>
      </c>
      <c r="C32" s="117"/>
      <c r="D32" s="111">
        <v>24</v>
      </c>
      <c r="E32" s="305">
        <f t="shared" si="0"/>
        <v>1</v>
      </c>
      <c r="F32" s="302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" thickBot="1">
      <c r="B33" s="122" t="s">
        <v>413</v>
      </c>
      <c r="C33" s="123"/>
      <c r="D33" s="124">
        <v>25</v>
      </c>
      <c r="E33" s="306">
        <f t="shared" si="0"/>
        <v>0</v>
      </c>
      <c r="F33" s="303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4140625" defaultRowHeight="14.4"/>
  <cols>
    <col min="1" max="3" width="11.44140625" style="128"/>
    <col min="4" max="4" width="19.88671875" style="128" customWidth="1"/>
    <col min="5" max="9" width="16" style="128" customWidth="1"/>
    <col min="10" max="10" width="15.109375" style="128" customWidth="1"/>
    <col min="11" max="12" width="16" style="128" customWidth="1"/>
    <col min="13" max="13" width="15.33203125" style="128" customWidth="1"/>
    <col min="14" max="16384" width="11.44140625" style="128"/>
  </cols>
  <sheetData>
    <row r="1" spans="1:14">
      <c r="A1" s="212" t="s">
        <v>346</v>
      </c>
      <c r="B1" s="213">
        <v>42173</v>
      </c>
      <c r="D1" s="131" t="s">
        <v>456</v>
      </c>
      <c r="F1" s="214" t="s">
        <v>546</v>
      </c>
      <c r="N1" s="215"/>
    </row>
    <row r="2" spans="1:14" ht="26.4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4140625" defaultRowHeight="14.4"/>
  <cols>
    <col min="1" max="1" width="9.6640625" style="254" customWidth="1"/>
    <col min="2" max="2" width="7" style="255" customWidth="1"/>
    <col min="3" max="3" width="27.6640625" style="234" customWidth="1"/>
    <col min="4" max="10" width="8.88671875" style="234" customWidth="1"/>
    <col min="11" max="14" width="11.44140625" style="234" customWidth="1"/>
    <col min="15" max="15" width="12.33203125" style="128" customWidth="1"/>
    <col min="16" max="16" width="16.5546875" style="234" customWidth="1"/>
    <col min="17" max="16384" width="11.4414062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51" t="s">
        <v>247</v>
      </c>
      <c r="B3" s="235" t="s">
        <v>85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367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367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9.6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6.4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Hilbert, Sophia</cp:lastModifiedBy>
  <cp:lastPrinted>2015-03-20T22:59:10Z</cp:lastPrinted>
  <dcterms:created xsi:type="dcterms:W3CDTF">2015-01-15T05:25:41Z</dcterms:created>
  <dcterms:modified xsi:type="dcterms:W3CDTF">2022-04-12T12:04:24Z</dcterms:modified>
</cp:coreProperties>
</file>