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Operations\Team EDM\Alzenau\GABI\Gasprognosetemperatur\"/>
    </mc:Choice>
  </mc:AlternateContent>
  <xr:revisionPtr revIDLastSave="0" documentId="13_ncr:1_{B85D4927-B6AA-4B1B-A5D7-D033D679EFD8}" xr6:coauthVersionLast="47" xr6:coauthVersionMax="47" xr10:uidLastSave="{00000000-0000-0000-0000-000000000000}"/>
  <bookViews>
    <workbookView xWindow="-28920" yWindow="-2460" windowWidth="29040" windowHeight="15840" tabRatio="789" activeTab="2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H31" i="18" s="1"/>
  <c r="E63" i="18"/>
  <c r="G63" i="18"/>
  <c r="J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I21" i="18"/>
  <c r="L31" i="18"/>
  <c r="G31" i="18"/>
  <c r="N31" i="18"/>
  <c r="M31" i="18"/>
  <c r="I31" i="18"/>
  <c r="H53" i="18"/>
  <c r="H63" i="18"/>
  <c r="D24" i="15"/>
  <c r="C23" i="15"/>
  <c r="G21" i="18" l="1"/>
  <c r="M21" i="18"/>
  <c r="J21" i="18"/>
  <c r="K21" i="18"/>
  <c r="L21" i="18"/>
  <c r="N21" i="18"/>
  <c r="D56" i="18"/>
  <c r="J55" i="18" s="1"/>
  <c r="F31" i="18"/>
  <c r="K31" i="18"/>
  <c r="J31" i="18"/>
  <c r="H21" i="18"/>
  <c r="D66" i="18"/>
  <c r="K65" i="18" s="1"/>
  <c r="F55" i="18"/>
  <c r="H55" i="18"/>
  <c r="I55" i="18"/>
  <c r="F69" i="17"/>
  <c r="G69" i="17"/>
  <c r="H69" i="17"/>
  <c r="I69" i="17"/>
  <c r="J69" i="17"/>
  <c r="K69" i="17"/>
  <c r="L69" i="17"/>
  <c r="M69" i="17"/>
  <c r="N69" i="17"/>
  <c r="E69" i="17"/>
  <c r="E21" i="18" l="1"/>
  <c r="N55" i="18"/>
  <c r="G55" i="18"/>
  <c r="M55" i="18"/>
  <c r="K55" i="18"/>
  <c r="E31" i="18"/>
  <c r="M65" i="18"/>
  <c r="L55" i="18"/>
  <c r="E55" i="18" s="1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S12" i="7"/>
  <c r="T12" i="7"/>
  <c r="U12" i="7"/>
  <c r="V12" i="7"/>
  <c r="W12" i="7"/>
  <c r="R12" i="7"/>
  <c r="E65" i="18" l="1"/>
  <c r="X12" i="7"/>
  <c r="X21" i="7"/>
  <c r="X13" i="7"/>
  <c r="X11" i="7"/>
  <c r="X23" i="7"/>
  <c r="X20" i="7"/>
  <c r="X19" i="7"/>
  <c r="X16" i="7"/>
  <c r="X15" i="7"/>
  <c r="X17" i="7"/>
  <c r="X22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18" i="7" s="1"/>
  <c r="H21" i="4"/>
  <c r="V18" i="7" s="1"/>
  <c r="G21" i="4"/>
  <c r="U18" i="7" s="1"/>
  <c r="F21" i="4"/>
  <c r="T18" i="7" s="1"/>
  <c r="E21" i="4"/>
  <c r="S18" i="7" s="1"/>
  <c r="D21" i="4"/>
  <c r="R18" i="7" s="1"/>
  <c r="M20" i="4"/>
  <c r="M19" i="4"/>
  <c r="M16" i="4"/>
  <c r="M18" i="4"/>
  <c r="M17" i="4"/>
  <c r="M15" i="4"/>
  <c r="M14" i="4"/>
  <c r="M13" i="4"/>
  <c r="M12" i="4"/>
  <c r="M11" i="4"/>
  <c r="X18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L12" i="7"/>
  <c r="H12" i="7"/>
  <c r="I11" i="7"/>
  <c r="F23" i="7"/>
  <c r="F21" i="7"/>
  <c r="F19" i="7"/>
  <c r="F17" i="7"/>
  <c r="F15" i="7"/>
  <c r="F12" i="7"/>
  <c r="F22" i="7"/>
  <c r="F20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<sst xmlns="http://schemas.openxmlformats.org/spreadsheetml/2006/main" count="1370" uniqueCount="678">
  <si>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</si>
  <si>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</si>
  <si>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</si>
  <si>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</si>
  <si>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</si>
  <si>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</si>
  <si>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</si>
  <si>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</si>
  <si>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</si>
  <si>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</si>
  <si>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</si>
  <si>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</si>
  <si>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</si>
  <si>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</si>
  <si>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</si>
  <si>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</si>
  <si>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</si>
  <si>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</si>
  <si>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</si>
  <si>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</si>
  <si>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</si>
  <si>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</si>
  <si>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</si>
  <si>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</si>
  <si>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</si>
  <si>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</si>
  <si>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</si>
  <si>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</si>
  <si>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</si>
  <si>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</si>
  <si>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</si>
  <si>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</si>
  <si>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</si>
  <si>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</si>
  <si>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</si>
  <si>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</si>
  <si>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</si>
  <si>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</si>
  <si>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</si>
  <si>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</si>
  <si>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</si>
  <si>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</si>
  <si>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</si>
  <si>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</si>
  <si>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</si>
  <si>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</si>
  <si>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</si>
  <si>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</si>
  <si>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</si>
  <si>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</si>
  <si>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</si>
  <si>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</si>
  <si>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</si>
  <si>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</si>
  <si>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</si>
  <si>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</si>
  <si>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</si>
  <si>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</si>
  <si>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</si>
  <si>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</si>
  <si>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</si>
  <si>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</si>
  <si>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</si>
  <si>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</si>
  <si>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</si>
  <si>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</si>
  <si>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</si>
  <si>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</si>
  <si>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</si>
  <si>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</si>
  <si>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</si>
  <si>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</si>
  <si>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</si>
  <si>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</si>
  <si>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</si>
  <si>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</si>
  <si>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</si>
  <si>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</si>
  <si>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</si>
  <si>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</si>
  <si>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</si>
  <si>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</si>
  <si>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</si>
  <si>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</si>
  <si>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</si>
  <si>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</si>
  <si>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</si>
  <si>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</si>
  <si>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</si>
  <si>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</si>
  <si>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</si>
  <si>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</si>
  <si>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</si>
  <si>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</si>
  <si>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</si>
  <si>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</si>
  <si>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</si>
  <si>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</si>
  <si>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</si>
  <si>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</si>
  <si>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</si>
  <si>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</si>
  <si>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</si>
  <si>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</si>
  <si>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</si>
  <si>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</si>
  <si>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</si>
  <si>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</si>
  <si>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</si>
  <si>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</si>
  <si>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</si>
  <si>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</si>
  <si>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</si>
  <si>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</si>
  <si>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</si>
  <si>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</si>
  <si>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</si>
  <si>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</si>
  <si>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</si>
  <si>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</si>
  <si>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</si>
  <si>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</si>
  <si>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</si>
  <si>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</si>
  <si>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</si>
  <si>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</si>
  <si>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</si>
  <si>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</si>
  <si>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</si>
  <si>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</si>
  <si>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</si>
  <si>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</si>
  <si>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</si>
  <si>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</si>
  <si>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</si>
  <si>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</si>
  <si>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</si>
  <si>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</si>
  <si>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</si>
  <si>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</si>
  <si>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</si>
  <si>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</si>
  <si>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</si>
  <si>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</si>
  <si>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</si>
  <si>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</si>
  <si>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</si>
  <si>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</si>
  <si>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</si>
  <si>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</si>
  <si>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</si>
  <si>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</si>
  <si>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</si>
  <si>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</si>
  <si>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</si>
  <si>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</si>
  <si>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</si>
  <si>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</si>
  <si>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</si>
  <si>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</si>
  <si>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</si>
  <si>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</si>
  <si>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</si>
  <si>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</si>
  <si>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</si>
  <si>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</si>
  <si>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</si>
  <si>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</si>
  <si>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</si>
  <si>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</si>
  <si>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</si>
  <si>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</si>
  <si>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</si>
  <si>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</si>
  <si>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</si>
  <si>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</si>
  <si>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</si>
  <si>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</si>
  <si>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</si>
  <si>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</si>
  <si>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</si>
  <si>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</si>
  <si>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</si>
  <si>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</si>
  <si>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</si>
  <si>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</si>
  <si>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</si>
  <si>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</si>
  <si>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</si>
  <si>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</si>
  <si>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</si>
  <si>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</si>
  <si>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</si>
  <si>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</si>
  <si>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</si>
  <si>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</si>
  <si>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</si>
  <si>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</si>
  <si>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</si>
  <si>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</si>
  <si>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</si>
  <si>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</si>
  <si>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</si>
  <si>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</si>
  <si>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</si>
  <si>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</si>
  <si>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</si>
  <si>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</si>
  <si>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</si>
  <si>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</si>
  <si>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</si>
  <si>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</si>
  <si>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</si>
  <si>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</si>
  <si>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</si>
  <si>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</si>
  <si>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</si>
  <si>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</si>
  <si>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</si>
  <si>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</si>
  <si>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</si>
  <si>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</si>
  <si>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</si>
  <si>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</si>
  <si>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</si>
  <si>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</si>
  <si>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</si>
  <si>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</si>
  <si>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</si>
  <si>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</si>
  <si>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</si>
  <si>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</si>
  <si>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</si>
  <si>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</si>
  <si>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</si>
  <si>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</si>
  <si>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</si>
  <si>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</si>
  <si>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</si>
  <si>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</si>
  <si>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</si>
  <si>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</si>
  <si>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</si>
  <si>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</si>
  <si>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</si>
  <si>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</si>
  <si>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</si>
  <si>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</si>
  <si>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</si>
  <si>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</si>
  <si>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</si>
  <si>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</si>
  <si>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</si>
  <si>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</si>
  <si>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</si>
  <si>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</si>
  <si>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</si>
  <si>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</si>
  <si>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</si>
  <si>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</si>
  <si>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</si>
  <si>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</si>
  <si>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</si>
  <si>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</si>
  <si>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</si>
  <si>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</si>
  <si>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</si>
  <si>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</si>
  <si>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</si>
  <si>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</si>
  <si>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</si>
  <si>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</si>
  <si>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</si>
  <si>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</si>
  <si>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</si>
  <si>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</si>
  <si>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</si>
  <si>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</si>
  <si>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</si>
  <si>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</si>
  <si>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</si>
  <si>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</si>
  <si>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</si>
  <si>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</si>
  <si>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</si>
  <si>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</si>
  <si>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</si>
  <si>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</si>
  <si>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</si>
  <si>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</si>
  <si>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</si>
  <si>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</si>
  <si>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</si>
  <si>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</si>
  <si>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</si>
  <si>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</si>
  <si>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</si>
  <si>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</si>
  <si>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</si>
  <si>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</si>
  <si>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</si>
  <si>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</si>
  <si>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</si>
  <si>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</si>
  <si>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</si>
  <si>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</si>
  <si>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</si>
  <si>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</si>
  <si>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</si>
  <si>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</si>
  <si>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</si>
  <si>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</si>
  <si>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</si>
  <si>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</si>
  <si>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</si>
  <si>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</si>
  <si>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</si>
  <si>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</si>
  <si>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</si>
  <si>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</si>
  <si>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</si>
  <si>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</si>
  <si>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</si>
  <si>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</si>
  <si>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</si>
  <si>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</si>
  <si>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</si>
  <si>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</si>
  <si>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</si>
  <si>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</si>
  <si>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</si>
  <si>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</si>
  <si>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</si>
  <si>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</si>
  <si>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</si>
  <si>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</si>
  <si>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</si>
  <si>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</si>
  <si>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</si>
  <si>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</si>
  <si>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</si>
  <si>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</si>
  <si>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</si>
  <si>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</si>
  <si>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</si>
  <si>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</si>
  <si>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</si>
  <si>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</si>
  <si>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</si>
  <si>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</si>
  <si>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</si>
  <si>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</si>
  <si>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</si>
  <si>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</si>
  <si>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</si>
  <si>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</si>
  <si>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</si>
  <si>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</si>
  <si>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</si>
  <si>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</si>
  <si>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</si>
  <si>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</si>
  <si>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</si>
  <si>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</si>
  <si>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</si>
  <si>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</si>
  <si>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</si>
  <si>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</si>
  <si>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</si>
  <si>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</si>
  <si>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</si>
  <si>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</si>
  <si>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</si>
  <si>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</si>
  <si>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</si>
  <si>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</si>
  <si>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</si>
  <si>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</si>
  <si>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</si>
  <si>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</si>
  <si>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</si>
  <si>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</si>
  <si>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</si>
  <si>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</si>
  <si>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</si>
  <si>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</si>
  <si>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</si>
  <si>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</si>
  <si>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</si>
  <si>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</si>
  <si>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</si>
  <si>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</si>
  <si>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</si>
  <si>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</si>
  <si>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</si>
  <si>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</si>
  <si>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</si>
  <si>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</si>
  <si>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</si>
  <si>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</si>
  <si>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</si>
  <si>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</si>
  <si>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</si>
  <si>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</si>
  <si>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</si>
  <si>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</si>
  <si>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</si>
  <si>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</si>
  <si>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</si>
  <si>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</si>
  <si>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</si>
  <si>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</si>
  <si>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</si>
  <si>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</si>
  <si>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</si>
  <si>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</si>
  <si>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</si>
  <si>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</si>
  <si>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</si>
  <si>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</si>
  <si>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</si>
  <si>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</si>
  <si>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</si>
  <si>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</si>
  <si>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</si>
  <si>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</si>
  <si>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</si>
  <si>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</si>
  <si>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</si>
  <si>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</si>
  <si>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</si>
  <si>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</si>
  <si>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</si>
  <si>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</si>
  <si>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</si>
  <si>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</si>
  <si>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</si>
  <si>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</si>
  <si>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</si>
  <si>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</si>
  <si>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</si>
  <si>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</si>
  <si>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</si>
  <si>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</si>
  <si>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</si>
  <si>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</si>
  <si>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</si>
  <si>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</si>
  <si>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</si>
  <si>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</si>
  <si>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</si>
  <si>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</si>
  <si>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</si>
  <si>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</si>
  <si>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</si>
  <si>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</si>
  <si>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</si>
  <si>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</si>
  <si>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</si>
  <si>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</si>
  <si>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</si>
  <si>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</si>
  <si>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</si>
  <si>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</si>
  <si>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</si>
  <si>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</si>
  <si>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</si>
  <si>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</si>
  <si>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</si>
  <si>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</si>
  <si>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</si>
  <si>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</si>
  <si>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</si>
  <si>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</si>
  <si>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</si>
  <si>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</si>
  <si>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</si>
  <si>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</si>
  <si>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</si>
  <si>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</si>
  <si>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</si>
  <si>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</si>
  <si>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</si>
  <si>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</si>
  <si>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</si>
  <si>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</si>
  <si>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</si>
  <si>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</si>
  <si>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</si>
  <si>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</si>
  <si>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</si>
  <si>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</si>
  <si>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</si>
  <si>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</si>
  <si>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</si>
  <si>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</si>
  <si>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</si>
  <si>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</si>
  <si>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</si>
  <si>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</si>
  <si>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</si>
  <si>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</si>
  <si>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</si>
  <si>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</si>
  <si>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</si>
  <si>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</si>
  <si>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</si>
  <si>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</si>
  <si>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</si>
  <si>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</si>
  <si>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</si>
  <si>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</si>
  <si>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</si>
  <si>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</si>
  <si>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</si>
  <si>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</si>
  <si>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</si>
  <si>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</si>
  <si>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</si>
  <si>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</si>
  <si>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</si>
  <si>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</si>
  <si>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</si>
  <si>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</si>
  <si>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</si>
  <si>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</si>
  <si>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</si>
  <si>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</si>
  <si>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</si>
  <si>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</si>
  <si>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</si>
  <si>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</si>
  <si>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</si>
  <si>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</si>
  <si>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</si>
  <si>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</si>
  <si>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</si>
  <si>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</si>
  <si>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</si>
  <si>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</si>
  <si>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</si>
  <si>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</si>
  <si>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</si>
  <si>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</si>
  <si>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</si>
  <si>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</si>
  <si>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</si>
  <si>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</si>
  <si>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</si>
  <si>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</si>
  <si>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</si>
  <si>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</si>
  <si>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</si>
  <si>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</si>
  <si>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</si>
  <si>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</si>
  <si>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</si>
  <si>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</si>
  <si>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</si>
  <si>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</si>
  <si>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</si>
  <si>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</si>
  <si>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</si>
  <si>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</si>
  <si>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</si>
  <si>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</si>
  <si>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</si>
  <si>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</si>
  <si>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</si>
  <si>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</si>
  <si>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</si>
  <si>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</si>
  <si>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</si>
  <si>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</si>
  <si>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</si>
  <si>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</si>
  <si>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</si>
  <si>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</si>
  <si>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</si>
  <si>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</si>
  <si>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</si>
  <si>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</si>
  <si>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</si>
  <si>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</si>
  <si>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</si>
  <si>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</si>
  <si>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</si>
  <si>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</si>
  <si>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</si>
  <si>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</si>
  <si>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</si>
  <si>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</si>
  <si>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</si>
  <si>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</si>
  <si>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</si>
  <si>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</si>
  <si>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</si>
  <si>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</si>
  <si>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</si>
  <si>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</si>
  <si>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</si>
  <si>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</si>
  <si>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>Muster-Temp.gebiet 1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</si>
  <si>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</si>
  <si>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</si>
  <si>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</si>
  <si>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</si>
  <si>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</si>
  <si>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</si>
  <si>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</si>
  <si>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</si>
  <si>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</si>
  <si>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</si>
  <si>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</si>
  <si>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</si>
  <si>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</si>
  <si>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</si>
  <si>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</si>
  <si>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</si>
  <si>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</si>
  <si>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</si>
  <si>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</si>
  <si>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</si>
  <si>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</si>
  <si>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</si>
  <si>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</si>
  <si>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</si>
  <si>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</si>
  <si>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</si>
  <si>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</si>
  <si>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</si>
  <si>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</si>
  <si>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</si>
  <si>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</si>
  <si>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</si>
  <si>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</si>
  <si>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</si>
  <si>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</si>
  <si>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</si>
  <si>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</si>
  <si>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</si>
  <si>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</si>
  <si>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</si>
  <si>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</si>
  <si>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</si>
  <si>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</si>
  <si>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</si>
  <si>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</si>
  <si>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</si>
  <si>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</si>
  <si>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</si>
  <si>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</si>
  <si>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</si>
  <si>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</si>
  <si>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</si>
  <si>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</si>
  <si>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</si>
  <si>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Kahl/Main</t>
  </si>
  <si>
    <t>DE_GHA04</t>
  </si>
  <si>
    <t>DE_GBA04</t>
  </si>
  <si>
    <t>DE_GBD04</t>
  </si>
  <si>
    <t>DE_GBH04</t>
  </si>
  <si>
    <t>DE_GGA04</t>
  </si>
  <si>
    <t>DE_GKO04</t>
  </si>
  <si>
    <t>DE_GMF04</t>
  </si>
  <si>
    <t>DE_GMK04</t>
  </si>
  <si>
    <t>DE_GPD04</t>
  </si>
  <si>
    <t>DE_GWA04</t>
  </si>
  <si>
    <t>DE_HEF04</t>
  </si>
  <si>
    <t>DE_HMF04</t>
  </si>
  <si>
    <t>Energieversorgung Alzenau GmbH</t>
  </si>
  <si>
    <t>Mühlweg 1</t>
  </si>
  <si>
    <t>Alzenau</t>
  </si>
  <si>
    <t>NCHN007009710000</t>
  </si>
  <si>
    <t>9870097100001</t>
  </si>
  <si>
    <t>Sophia Hilbert</t>
  </si>
  <si>
    <t>eva-netz-edm-gas@rde-dienstleistungen.de</t>
  </si>
  <si>
    <t>09 31-7 30 45-969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</si>
</sst>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4022884</xdr:colOff>
      <xdr:row>0</xdr:row>
      <xdr:rowOff>782955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2035334</xdr:colOff>
      <xdr:row>0</xdr:row>
      <xdr:rowOff>815340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29" sqref="C29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28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9" sqref="D29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49.1093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44663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44713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670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487</v>
      </c>
      <c r="D11" s="332" t="s">
        <v>674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671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63755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672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675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676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677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461</v>
      </c>
      <c r="D27" s="42" t="s">
        <v>395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Energieversorgung Alzenau GmbH</v>
      </c>
      <c r="E28" s="38"/>
      <c r="F28" s="11"/>
      <c r="G28" s="2"/>
    </row>
    <row r="29" spans="1:15">
      <c r="B29" s="15"/>
      <c r="C29" s="22" t="s">
        <v>395</v>
      </c>
      <c r="D29" s="45" t="s">
        <v>670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abSelected="1" topLeftCell="A13" zoomScale="80" zoomScaleNormal="80" workbookViewId="0">
      <selection activeCell="D48" sqref="D48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268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Energieversorgung Alzenau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Energieversorgung Alzenau GmbH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9" t="str">
        <f>Netzbetreiber!$D$11</f>
        <v>9870097100001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44713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72" t="s">
        <v>255</v>
      </c>
      <c r="I11" s="272" t="s">
        <v>258</v>
      </c>
      <c r="J11" s="272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617</v>
      </c>
      <c r="D13" s="33" t="s">
        <v>618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432</v>
      </c>
      <c r="D15" s="42" t="s">
        <v>673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430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70" t="s">
        <v>256</v>
      </c>
      <c r="I18" s="270" t="s">
        <v>134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84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370</v>
      </c>
      <c r="C26" s="6" t="s">
        <v>579</v>
      </c>
      <c r="D26" s="42" t="s">
        <v>133</v>
      </c>
      <c r="E26" s="15"/>
      <c r="H26" s="270" t="s">
        <v>133</v>
      </c>
      <c r="I26" s="270" t="s">
        <v>135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8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578</v>
      </c>
      <c r="D31" s="42" t="s">
        <v>135</v>
      </c>
      <c r="E31" s="15"/>
      <c r="H31" s="270" t="s">
        <v>133</v>
      </c>
      <c r="I31" s="270" t="s">
        <v>135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497</v>
      </c>
      <c r="D35" s="42">
        <v>12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365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366</v>
      </c>
      <c r="D40" s="36">
        <v>500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602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37" zoomScale="87" zoomScaleNormal="87" workbookViewId="0">
      <selection activeCell="E26" sqref="E26"/>
    </sheetView>
  </sheetViews>
  <sheetFormatPr baseColWidth="10" defaultColWidth="0" defaultRowHeight="14.4" zeroHeight="1"/>
  <cols>
    <col min="1" max="1" width="2.88671875" style="128" customWidth="1"/>
    <col min="2" max="2" width="5.44140625" style="128" customWidth="1"/>
    <col min="3" max="3" width="37.5546875" style="128" customWidth="1"/>
    <col min="4" max="4" width="12.5546875" style="128" customWidth="1"/>
    <col min="5" max="14" width="12.6640625" style="128" customWidth="1"/>
    <col min="15" max="15" width="34.109375" style="128" customWidth="1"/>
    <col min="16" max="16" width="7.33203125" style="170" customWidth="1"/>
    <col min="17" max="18" width="7.33203125" style="208" hidden="1" customWidth="1"/>
    <col min="19" max="19" width="13.44140625" style="208" hidden="1" customWidth="1"/>
    <col min="20" max="20" width="23.5546875" style="208" hidden="1" customWidth="1"/>
    <col min="21" max="21" width="5.44140625" style="208" hidden="1" customWidth="1"/>
    <col min="22" max="22" width="5" style="208" hidden="1" customWidth="1"/>
    <col min="23" max="23" width="5.33203125" style="208" hidden="1" customWidth="1"/>
    <col min="24" max="24" width="5" style="208" hidden="1" customWidth="1"/>
    <col min="25" max="25" width="8.109375" style="208" hidden="1" customWidth="1"/>
    <col min="26" max="26" width="11.6640625" style="208" hidden="1" customWidth="1"/>
    <col min="27" max="27" width="8.88671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31" t="str">
        <f>Netzbetreiber!D9</f>
        <v>Energieversorgung Alzenau GmbH</v>
      </c>
      <c r="F4" s="331"/>
      <c r="G4" s="331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Energieversorgung Alzenau GmbH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30" t="str">
        <f>Netzbetreiber!D11</f>
        <v>9870097100001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132</v>
      </c>
      <c r="D7" s="57"/>
      <c r="E7" s="50">
        <f>Netzbetreiber!D6</f>
        <v>44713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4" t="str">
        <f>INDEX('SLP-Verfahren'!D48:D62,'SLP-Temp-Gebiet #01'!F10)</f>
        <v>Muster-Temp.gebiet 1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585</v>
      </c>
      <c r="D13" s="341"/>
      <c r="E13" s="341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450</v>
      </c>
      <c r="D14" s="342"/>
      <c r="E14" s="89" t="s">
        <v>451</v>
      </c>
      <c r="F14" s="263" t="s">
        <v>84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653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2" t="s">
        <v>387</v>
      </c>
      <c r="D15" s="342"/>
      <c r="E15" s="89" t="s">
        <v>451</v>
      </c>
      <c r="F15" s="263" t="s">
        <v>70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136</v>
      </c>
      <c r="D23" s="187"/>
      <c r="E23" s="156" t="s">
        <v>504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657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>
        <v>194309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141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6">
      <c r="B39" s="192"/>
      <c r="C39" s="196" t="s">
        <v>349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>
      <c r="B47" s="192"/>
      <c r="C47" s="199" t="s">
        <v>348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ht="1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136</v>
      </c>
      <c r="D57" s="187"/>
      <c r="E57" s="156" t="str">
        <f>E23</f>
        <v>MeteoGroup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">
        <v>657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>
        <v>194309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140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528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144</v>
      </c>
    </row>
    <row r="67" spans="2:15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141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141</v>
      </c>
    </row>
    <row r="69" spans="2:1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141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141</v>
      </c>
    </row>
    <row r="71" spans="2:15"/>
    <row r="72" spans="2:15" ht="15.75" customHeight="1">
      <c r="C72" s="343" t="s">
        <v>581</v>
      </c>
      <c r="D72" s="343"/>
      <c r="E72" s="343"/>
      <c r="F72" s="343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57 E22:F22 I22:N22 F52 F62 G24:N24 G70:N70 E32:N34 E69:N69 E60:N60 F59:N59 F58:N58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8671875" style="128" customWidth="1"/>
    <col min="2" max="2" width="5.44140625" style="128" customWidth="1"/>
    <col min="3" max="3" width="37.5546875" style="128" customWidth="1"/>
    <col min="4" max="4" width="12.5546875" style="128" customWidth="1"/>
    <col min="5" max="14" width="12.6640625" style="128" customWidth="1"/>
    <col min="15" max="15" width="34.109375" style="128" customWidth="1"/>
    <col min="16" max="16" width="7.33203125" style="170" customWidth="1"/>
    <col min="17" max="18" width="7.33203125" style="208" hidden="1" customWidth="1"/>
    <col min="19" max="19" width="13.44140625" style="208" hidden="1" customWidth="1"/>
    <col min="20" max="20" width="23.5546875" style="208" hidden="1" customWidth="1"/>
    <col min="21" max="21" width="5.44140625" style="208" hidden="1" customWidth="1"/>
    <col min="22" max="22" width="5" style="208" hidden="1" customWidth="1"/>
    <col min="23" max="23" width="5.33203125" style="208" hidden="1" customWidth="1"/>
    <col min="24" max="24" width="5" style="208" hidden="1" customWidth="1"/>
    <col min="25" max="25" width="8.109375" style="208" hidden="1" customWidth="1"/>
    <col min="26" max="26" width="11.6640625" style="208" hidden="1" customWidth="1"/>
    <col min="27" max="27" width="8.88671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1" t="s">
        <v>545</v>
      </c>
    </row>
    <row r="3" spans="2:56" ht="15" customHeight="1">
      <c r="B3" s="171"/>
    </row>
    <row r="4" spans="2:56" ht="14.4">
      <c r="B4" s="130"/>
      <c r="C4" s="56" t="s">
        <v>447</v>
      </c>
      <c r="D4" s="57"/>
      <c r="E4" s="331" t="str">
        <f>Netzbetreiber!$D$9</f>
        <v>Energieversorgung Alzenau GmbH</v>
      </c>
      <c r="F4" s="130"/>
      <c r="M4" s="130"/>
      <c r="N4" s="130"/>
      <c r="O4" s="130"/>
    </row>
    <row r="5" spans="2:56" ht="14.4">
      <c r="B5" s="130"/>
      <c r="C5" s="56" t="s">
        <v>446</v>
      </c>
      <c r="D5" s="57"/>
      <c r="E5" s="58" t="str">
        <f>Netzbetreiber!$D$28</f>
        <v>Energieversorgung Alzenau GmbH</v>
      </c>
      <c r="F5" s="130"/>
      <c r="G5" s="130"/>
      <c r="H5" s="130"/>
      <c r="M5" s="130"/>
      <c r="N5" s="130"/>
      <c r="O5" s="130"/>
    </row>
    <row r="6" spans="2:56" ht="14.4">
      <c r="B6" s="130"/>
      <c r="C6" s="60" t="s">
        <v>489</v>
      </c>
      <c r="D6" s="57"/>
      <c r="E6" s="330" t="str">
        <f>Netzbetreiber!$D$11</f>
        <v>9870097100001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4">
      <c r="B7" s="130"/>
      <c r="C7" s="56" t="s">
        <v>132</v>
      </c>
      <c r="D7" s="57"/>
      <c r="E7" s="50">
        <f>Netzbetreiber!$D$6</f>
        <v>44713</v>
      </c>
      <c r="F7" s="130"/>
      <c r="G7" s="130"/>
      <c r="J7" s="130"/>
      <c r="K7" s="130"/>
      <c r="L7" s="130"/>
      <c r="M7" s="130"/>
      <c r="N7" s="130"/>
      <c r="O7" s="130"/>
    </row>
    <row r="8" spans="2:56" ht="14.4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 ht="14.4">
      <c r="B9" s="130"/>
      <c r="C9" s="60" t="s">
        <v>524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4">
      <c r="B10" s="130"/>
      <c r="C10" s="56" t="s">
        <v>586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4">
      <c r="B11" s="130"/>
      <c r="C11" s="56" t="s">
        <v>605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 ht="14.4"/>
    <row r="13" spans="2:56" ht="18" customHeight="1">
      <c r="B13" s="130"/>
      <c r="C13" s="341" t="s">
        <v>585</v>
      </c>
      <c r="D13" s="341"/>
      <c r="E13" s="341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450</v>
      </c>
      <c r="D14" s="342"/>
      <c r="E14" s="89" t="s">
        <v>451</v>
      </c>
      <c r="F14" s="263" t="s">
        <v>84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33" t="s">
        <v>653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42" t="s">
        <v>387</v>
      </c>
      <c r="D15" s="342"/>
      <c r="E15" s="89" t="s">
        <v>451</v>
      </c>
      <c r="F15" s="263" t="s">
        <v>70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70</v>
      </c>
      <c r="S15" s="261" t="s">
        <v>71</v>
      </c>
      <c r="T15" s="261" t="s">
        <v>72</v>
      </c>
      <c r="U15" s="261" t="s">
        <v>73</v>
      </c>
      <c r="V15" s="261" t="s">
        <v>74</v>
      </c>
      <c r="W15" s="261" t="s">
        <v>75</v>
      </c>
      <c r="X15" s="261" t="s">
        <v>76</v>
      </c>
      <c r="Y15" s="261" t="s">
        <v>77</v>
      </c>
      <c r="Z15" s="261" t="s">
        <v>78</v>
      </c>
      <c r="AA15" s="261" t="s">
        <v>79</v>
      </c>
      <c r="AB15" s="261" t="s">
        <v>80</v>
      </c>
      <c r="AC15" s="261" t="s">
        <v>81</v>
      </c>
      <c r="AD15" s="261" t="s">
        <v>82</v>
      </c>
      <c r="AE15" s="261" t="s">
        <v>83</v>
      </c>
      <c r="AF15" s="261" t="s">
        <v>84</v>
      </c>
      <c r="AG15" s="261" t="s">
        <v>370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4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4">
      <c r="B21" s="182"/>
      <c r="C21" s="183" t="s">
        <v>527</v>
      </c>
      <c r="D21" s="153" t="s">
        <v>517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4">
      <c r="B22" s="182"/>
      <c r="C22" s="183" t="s">
        <v>538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144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4">
      <c r="B23" s="182"/>
      <c r="C23" s="186" t="s">
        <v>136</v>
      </c>
      <c r="D23" s="187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4" t="s">
        <v>141</v>
      </c>
      <c r="Q23" s="210"/>
      <c r="R23" s="67" t="s">
        <v>138</v>
      </c>
      <c r="S23" s="67" t="s">
        <v>504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4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4">
      <c r="B25" s="182"/>
      <c r="C25" s="186" t="s">
        <v>516</v>
      </c>
      <c r="D25" s="187"/>
      <c r="E25" s="160" t="s">
        <v>363</v>
      </c>
      <c r="F25" s="160" t="s">
        <v>363</v>
      </c>
      <c r="G25" s="160"/>
      <c r="H25" s="160"/>
      <c r="I25" s="160"/>
      <c r="J25" s="160"/>
      <c r="K25" s="160"/>
      <c r="L25" s="160"/>
      <c r="M25" s="160"/>
      <c r="N25" s="160"/>
      <c r="O25" s="184" t="s">
        <v>142</v>
      </c>
      <c r="Q25" s="21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4">
      <c r="B26" s="182"/>
      <c r="C26" s="186" t="s">
        <v>140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141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4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4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4">
      <c r="B30" s="182"/>
      <c r="C30" s="178" t="s">
        <v>139</v>
      </c>
      <c r="D30" s="179" t="s">
        <v>254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4">
      <c r="B31" s="182"/>
      <c r="C31" s="183" t="s">
        <v>528</v>
      </c>
      <c r="D31" s="185" t="s">
        <v>253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4">
      <c r="B32" s="182"/>
      <c r="C32" s="183" t="s">
        <v>534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144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4">
      <c r="B33" s="182"/>
      <c r="C33" s="186" t="s">
        <v>361</v>
      </c>
      <c r="D33" s="153" t="s">
        <v>360</v>
      </c>
      <c r="E33" s="156" t="s">
        <v>3</v>
      </c>
      <c r="F33" s="156" t="s">
        <v>359</v>
      </c>
      <c r="G33" s="156" t="s">
        <v>350</v>
      </c>
      <c r="H33" s="156" t="s">
        <v>351</v>
      </c>
      <c r="I33" s="156"/>
      <c r="J33" s="156"/>
      <c r="K33" s="156"/>
      <c r="L33" s="156"/>
      <c r="M33" s="156"/>
      <c r="N33" s="156"/>
      <c r="O33" s="184" t="s">
        <v>141</v>
      </c>
      <c r="Q33" s="21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 ht="14.4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141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4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141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4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141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4">
      <c r="B38" s="192"/>
      <c r="C38" s="193" t="s">
        <v>269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6">
      <c r="B39" s="192"/>
      <c r="C39" s="196" t="s">
        <v>349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4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4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4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4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4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4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4">
      <c r="B46" s="192"/>
      <c r="C46" s="199" t="s">
        <v>537</v>
      </c>
      <c r="D46" s="200" t="s">
        <v>535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362</v>
      </c>
      <c r="K46" s="197"/>
      <c r="L46" s="197"/>
      <c r="M46" s="197"/>
      <c r="N46" s="197"/>
      <c r="O46" s="198"/>
    </row>
    <row r="47" spans="2:28" ht="14.4">
      <c r="B47" s="192"/>
      <c r="C47" s="199" t="s">
        <v>348</v>
      </c>
      <c r="D47" s="200" t="s">
        <v>535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362</v>
      </c>
      <c r="K47" s="197"/>
      <c r="L47" s="197"/>
      <c r="M47" s="197"/>
      <c r="N47" s="197"/>
      <c r="O47" s="198"/>
    </row>
    <row r="48" spans="2:28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4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4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4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7"/>
      <c r="X54" s="67"/>
      <c r="Y54" s="67"/>
      <c r="Z54" s="67"/>
      <c r="AA54" s="67"/>
      <c r="AB54" s="67"/>
    </row>
    <row r="55" spans="2:28" ht="14.4">
      <c r="B55" s="182"/>
      <c r="C55" s="183" t="s">
        <v>527</v>
      </c>
      <c r="D55" s="153" t="s">
        <v>517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4">
      <c r="B56" s="182"/>
      <c r="C56" s="183" t="s">
        <v>538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144</v>
      </c>
      <c r="W56" s="67"/>
      <c r="X56" s="67"/>
      <c r="Y56" s="67"/>
      <c r="Z56" s="67"/>
      <c r="AA56" s="67"/>
      <c r="AB56" s="67"/>
    </row>
    <row r="57" spans="2:28" ht="14.4">
      <c r="B57" s="182"/>
      <c r="C57" s="186" t="s">
        <v>136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141</v>
      </c>
      <c r="W57" s="67"/>
      <c r="X57" s="67"/>
      <c r="Y57" s="67"/>
      <c r="Z57" s="67"/>
      <c r="AA57" s="67"/>
      <c r="AB57" s="67"/>
    </row>
    <row r="58" spans="2:28" ht="14.4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 ht="14.4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142</v>
      </c>
      <c r="W59" s="67"/>
      <c r="X59" s="67"/>
      <c r="Y59" s="67"/>
      <c r="Z59" s="67"/>
      <c r="AA59" s="67"/>
      <c r="AB59" s="67"/>
    </row>
    <row r="60" spans="2:28" ht="14.4">
      <c r="B60" s="182"/>
      <c r="C60" s="186" t="s">
        <v>140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141</v>
      </c>
      <c r="W60" s="67"/>
      <c r="X60" s="67"/>
      <c r="Y60" s="67"/>
      <c r="Z60" s="67"/>
      <c r="AA60" s="67"/>
      <c r="AB60" s="67"/>
    </row>
    <row r="61" spans="2:28" ht="14.4"/>
    <row r="62" spans="2:28" ht="14.4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139</v>
      </c>
      <c r="D64" s="179" t="s">
        <v>254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 ht="14.4">
      <c r="B65" s="182"/>
      <c r="C65" s="183" t="s">
        <v>528</v>
      </c>
      <c r="D65" s="185" t="s">
        <v>253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 ht="14.4">
      <c r="B66" s="182"/>
      <c r="C66" s="183" t="s">
        <v>534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144</v>
      </c>
    </row>
    <row r="67" spans="2:15" ht="14.4">
      <c r="B67" s="182"/>
      <c r="C67" s="186" t="s">
        <v>361</v>
      </c>
      <c r="D67" s="153" t="s">
        <v>360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141</v>
      </c>
    </row>
    <row r="68" spans="2:15" ht="14.4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141</v>
      </c>
    </row>
    <row r="69" spans="2:15" ht="14.4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141</v>
      </c>
    </row>
    <row r="70" spans="2:15" ht="14.4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141</v>
      </c>
    </row>
    <row r="71" spans="2:15" ht="14.4"/>
    <row r="72" spans="2:15" ht="15.75" customHeight="1">
      <c r="C72" s="343" t="s">
        <v>581</v>
      </c>
      <c r="D72" s="343"/>
      <c r="E72" s="343"/>
      <c r="F72" s="343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A11" sqref="A11:XFD23"/>
    </sheetView>
  </sheetViews>
  <sheetFormatPr baseColWidth="10" defaultColWidth="0" defaultRowHeight="14.4" zeroHeight="1"/>
  <cols>
    <col min="1" max="1" width="2.88671875" style="128" customWidth="1"/>
    <col min="2" max="2" width="8" style="128" customWidth="1"/>
    <col min="3" max="3" width="37.44140625" style="128" customWidth="1"/>
    <col min="4" max="4" width="10.6640625" style="128" customWidth="1"/>
    <col min="5" max="6" width="11.44140625" style="128" customWidth="1"/>
    <col min="8" max="8" width="12.6640625" style="128" customWidth="1"/>
    <col min="9" max="9" width="15.44140625" style="128" customWidth="1"/>
    <col min="10" max="11" width="12.6640625" style="128" customWidth="1"/>
    <col min="12" max="12" width="11.44140625" style="128" customWidth="1"/>
    <col min="13" max="16" width="12.6640625" style="128" customWidth="1"/>
    <col min="17" max="17" width="14.109375" style="128" customWidth="1"/>
    <col min="18" max="24" width="11.44140625" style="128" customWidth="1"/>
    <col min="25" max="25" width="20.109375" style="128" customWidth="1"/>
    <col min="26" max="26" width="11.44140625" style="128" customWidth="1"/>
    <col min="27" max="16384" width="11.44140625" style="128" hidden="1"/>
  </cols>
  <sheetData>
    <row r="1" spans="2:26" ht="75" customHeight="1" thickBot="1"/>
    <row r="2" spans="2:26" ht="23.4">
      <c r="B2" s="129" t="s">
        <v>364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369</v>
      </c>
      <c r="D5" s="54" t="str">
        <f>Netzbetreiber!$D$9</f>
        <v>Energieversorgung Alzenau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336</v>
      </c>
      <c r="D6" s="54" t="str">
        <f>Netzbetreiber!$D$28</f>
        <v>Energieversorgung Alzenau GmbH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9870097100001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44713</v>
      </c>
      <c r="E8" s="130"/>
      <c r="F8" s="130"/>
      <c r="H8" s="128" t="s">
        <v>497</v>
      </c>
      <c r="J8" s="132">
        <f>COUNTA(D12:D100)</f>
        <v>12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8" thickBot="1">
      <c r="B10" s="134" t="s">
        <v>247</v>
      </c>
      <c r="C10" s="135" t="s">
        <v>496</v>
      </c>
      <c r="D10" s="134" t="s">
        <v>146</v>
      </c>
      <c r="E10" s="273" t="s">
        <v>512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5" t="s">
        <v>650</v>
      </c>
    </row>
    <row r="11" spans="2:26" ht="15" thickBot="1">
      <c r="B11" s="139" t="s">
        <v>498</v>
      </c>
      <c r="C11" s="140" t="s">
        <v>511</v>
      </c>
      <c r="D11" s="294" t="s">
        <v>246</v>
      </c>
      <c r="E11" s="164" t="s">
        <v>518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6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7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 t="str">
        <f t="shared" ref="C12:C41" si="0">$D$6</f>
        <v>Energieversorgung Alzenau GmbH</v>
      </c>
      <c r="D12" s="62" t="s">
        <v>246</v>
      </c>
      <c r="E12" s="165" t="s">
        <v>658</v>
      </c>
      <c r="F12" s="297" t="str">
        <f>VLOOKUP($E12,'BDEW-Standard'!$B$3:$M$94,F$9,0)</f>
        <v>HA4</v>
      </c>
      <c r="H12" s="274">
        <f>ROUND(VLOOKUP($E12,'BDEW-Standard'!$B$3:$M$94,H$9,0),7)</f>
        <v>4.0196902000000003</v>
      </c>
      <c r="I12" s="274">
        <f>ROUND(VLOOKUP($E12,'BDEW-Standard'!$B$3:$M$94,I$9,0),7)</f>
        <v>-37.828203700000003</v>
      </c>
      <c r="J12" s="274">
        <f>ROUND(VLOOKUP($E12,'BDEW-Standard'!$B$3:$M$94,J$9,0),7)</f>
        <v>8.1593368999999996</v>
      </c>
      <c r="K12" s="274">
        <f>ROUND(VLOOKUP($E12,'BDEW-Standard'!$B$3:$M$94,K$9,0),7)</f>
        <v>4.72845E-2</v>
      </c>
      <c r="L12" s="338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9">
        <f t="shared" ref="Q12:Q23" si="1">($H12/(1+($I12/($Q$9-$L12))^$J12)+$K12)+MAX($M12*$Q$9+$N12,$O12*$Q$9+$P12)</f>
        <v>0.86486713303260787</v>
      </c>
      <c r="R12" s="275">
        <f>ROUND(VLOOKUP(MID($E12,4,3),'Wochentag F(WT)'!$B$7:$J$22,R$9,0),4)</f>
        <v>1.0358000000000001</v>
      </c>
      <c r="S12" s="275">
        <f>ROUND(VLOOKUP(MID($E12,4,3),'Wochentag F(WT)'!$B$7:$J$22,S$9,0),4)</f>
        <v>1.0232000000000001</v>
      </c>
      <c r="T12" s="275">
        <f>ROUND(VLOOKUP(MID($E12,4,3),'Wochentag F(WT)'!$B$7:$J$22,T$9,0),4)</f>
        <v>1.0251999999999999</v>
      </c>
      <c r="U12" s="275">
        <f>ROUND(VLOOKUP(MID($E12,4,3),'Wochentag F(WT)'!$B$7:$J$22,U$9,0),4)</f>
        <v>1.0295000000000001</v>
      </c>
      <c r="V12" s="275">
        <f>ROUND(VLOOKUP(MID($E12,4,3),'Wochentag F(WT)'!$B$7:$J$22,V$9,0),4)</f>
        <v>1.0253000000000001</v>
      </c>
      <c r="W12" s="275">
        <f>ROUND(VLOOKUP(MID($E12,4,3),'Wochentag F(WT)'!$B$7:$J$22,W$9,0),4)</f>
        <v>0.96750000000000003</v>
      </c>
      <c r="X12" s="276">
        <f>7-SUM(R12:W12)</f>
        <v>0.89350000000000041</v>
      </c>
      <c r="Y12" s="293"/>
      <c r="Z12" s="211"/>
    </row>
    <row r="13" spans="2:26" s="143" customFormat="1">
      <c r="B13" s="144">
        <v>2</v>
      </c>
      <c r="C13" s="145" t="str">
        <f t="shared" si="0"/>
        <v>Energieversorgung Alzenau GmbH</v>
      </c>
      <c r="D13" s="62" t="s">
        <v>246</v>
      </c>
      <c r="E13" s="165" t="s">
        <v>659</v>
      </c>
      <c r="F13" s="297" t="str">
        <f>VLOOKUP($E13,'BDEW-Standard'!$B$3:$M$94,F$9,0)</f>
        <v>BA4</v>
      </c>
      <c r="H13" s="274">
        <f>ROUND(VLOOKUP($E13,'BDEW-Standard'!$B$3:$M$94,H$9,0),7)</f>
        <v>0.93158890000000005</v>
      </c>
      <c r="I13" s="274">
        <f>ROUND(VLOOKUP($E13,'BDEW-Standard'!$B$3:$M$94,I$9,0),7)</f>
        <v>-33.35</v>
      </c>
      <c r="J13" s="274">
        <f>ROUND(VLOOKUP($E13,'BDEW-Standard'!$B$3:$M$94,J$9,0),7)</f>
        <v>5.7212303000000002</v>
      </c>
      <c r="K13" s="274">
        <f>ROUND(VLOOKUP($E13,'BDEW-Standard'!$B$3:$M$94,K$9,0),7)</f>
        <v>0.66564939999999995</v>
      </c>
      <c r="L13" s="338">
        <f>ROUND(VLOOKUP($E13,'BDEW-Standard'!$B$3:$M$94,L$9,0),1)</f>
        <v>40</v>
      </c>
      <c r="M13" s="274">
        <f>ROUND(VLOOKUP($E13,'BDEW-Standard'!$B$3:$M$94,M$9,0),7)</f>
        <v>0</v>
      </c>
      <c r="N13" s="274">
        <f>ROUND(VLOOKUP($E13,'BDEW-Standard'!$B$3:$M$94,N$9,0),7)</f>
        <v>0</v>
      </c>
      <c r="O13" s="274">
        <f>ROUND(VLOOKUP($E13,'BDEW-Standard'!$B$3:$M$94,O$9,0),7)</f>
        <v>0</v>
      </c>
      <c r="P13" s="274">
        <f>ROUND(VLOOKUP($E13,'BDEW-Standard'!$B$3:$M$94,P$9,0),7)</f>
        <v>0</v>
      </c>
      <c r="Q13" s="339">
        <f t="shared" si="1"/>
        <v>1.0766391850538448</v>
      </c>
      <c r="R13" s="275">
        <f>ROUND(VLOOKUP(MID($E13,4,3),'Wochentag F(WT)'!$B$7:$J$22,R$9,0),4)</f>
        <v>1.0848</v>
      </c>
      <c r="S13" s="275">
        <f>ROUND(VLOOKUP(MID($E13,4,3),'Wochentag F(WT)'!$B$7:$J$22,S$9,0),4)</f>
        <v>1.1211</v>
      </c>
      <c r="T13" s="275">
        <f>ROUND(VLOOKUP(MID($E13,4,3),'Wochentag F(WT)'!$B$7:$J$22,T$9,0),4)</f>
        <v>1.0769</v>
      </c>
      <c r="U13" s="275">
        <f>ROUND(VLOOKUP(MID($E13,4,3),'Wochentag F(WT)'!$B$7:$J$22,U$9,0),4)</f>
        <v>1.1353</v>
      </c>
      <c r="V13" s="275">
        <f>ROUND(VLOOKUP(MID($E13,4,3),'Wochentag F(WT)'!$B$7:$J$22,V$9,0),4)</f>
        <v>1.1402000000000001</v>
      </c>
      <c r="W13" s="275">
        <f>ROUND(VLOOKUP(MID($E13,4,3),'Wochentag F(WT)'!$B$7:$J$22,W$9,0),4)</f>
        <v>0.48520000000000002</v>
      </c>
      <c r="X13" s="276">
        <f t="shared" ref="X13:X23" si="2">7-SUM(R13:W13)</f>
        <v>0.95650000000000013</v>
      </c>
      <c r="Y13" s="293"/>
      <c r="Z13" s="211"/>
    </row>
    <row r="14" spans="2:26" s="143" customFormat="1">
      <c r="B14" s="144">
        <v>3</v>
      </c>
      <c r="C14" s="145" t="str">
        <f t="shared" si="0"/>
        <v>Energieversorgung Alzenau GmbH</v>
      </c>
      <c r="D14" s="62" t="s">
        <v>246</v>
      </c>
      <c r="E14" s="165" t="s">
        <v>660</v>
      </c>
      <c r="F14" s="297" t="str">
        <f>VLOOKUP($E14,'BDEW-Standard'!$B$3:$M$94,F$9,0)</f>
        <v>BD4</v>
      </c>
      <c r="H14" s="274">
        <f>ROUND(VLOOKUP($E14,'BDEW-Standard'!$B$3:$M$94,H$9,0),7)</f>
        <v>3.75</v>
      </c>
      <c r="I14" s="274">
        <f>ROUND(VLOOKUP($E14,'BDEW-Standard'!$B$3:$M$94,I$9,0),7)</f>
        <v>-37.5</v>
      </c>
      <c r="J14" s="274">
        <f>ROUND(VLOOKUP($E14,'BDEW-Standard'!$B$3:$M$94,J$9,0),7)</f>
        <v>6.8</v>
      </c>
      <c r="K14" s="274">
        <f>ROUND(VLOOKUP($E14,'BDEW-Standard'!$B$3:$M$94,K$9,0),7)</f>
        <v>6.0911300000000002E-2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si="1"/>
        <v>1.0126136468627658</v>
      </c>
      <c r="R14" s="275">
        <f>ROUND(VLOOKUP(MID($E14,4,3),'Wochentag F(WT)'!$B$7:$J$22,R$9,0),4)</f>
        <v>1.1052</v>
      </c>
      <c r="S14" s="275">
        <f>ROUND(VLOOKUP(MID($E14,4,3),'Wochentag F(WT)'!$B$7:$J$22,S$9,0),4)</f>
        <v>1.0857000000000001</v>
      </c>
      <c r="T14" s="275">
        <f>ROUND(VLOOKUP(MID($E14,4,3),'Wochentag F(WT)'!$B$7:$J$22,T$9,0),4)</f>
        <v>1.0378000000000001</v>
      </c>
      <c r="U14" s="275">
        <f>ROUND(VLOOKUP(MID($E14,4,3),'Wochentag F(WT)'!$B$7:$J$22,U$9,0),4)</f>
        <v>1.0622</v>
      </c>
      <c r="V14" s="275">
        <f>ROUND(VLOOKUP(MID($E14,4,3),'Wochentag F(WT)'!$B$7:$J$22,V$9,0),4)</f>
        <v>1.0266</v>
      </c>
      <c r="W14" s="275">
        <f>ROUND(VLOOKUP(MID($E14,4,3),'Wochentag F(WT)'!$B$7:$J$22,W$9,0),4)</f>
        <v>0.76290000000000002</v>
      </c>
      <c r="X14" s="276">
        <f t="shared" si="2"/>
        <v>0.91959999999999997</v>
      </c>
      <c r="Y14" s="293"/>
      <c r="Z14" s="211"/>
    </row>
    <row r="15" spans="2:26" s="143" customFormat="1">
      <c r="B15" s="144">
        <v>4</v>
      </c>
      <c r="C15" s="145" t="str">
        <f t="shared" si="0"/>
        <v>Energieversorgung Alzenau GmbH</v>
      </c>
      <c r="D15" s="62" t="s">
        <v>246</v>
      </c>
      <c r="E15" s="165" t="s">
        <v>661</v>
      </c>
      <c r="F15" s="297" t="str">
        <f>VLOOKUP($E15,'BDEW-Standard'!$B$3:$M$94,F$9,0)</f>
        <v>BH4</v>
      </c>
      <c r="H15" s="274">
        <f>ROUND(VLOOKUP($E15,'BDEW-Standard'!$B$3:$M$94,H$9,0),7)</f>
        <v>2.4595180999999999</v>
      </c>
      <c r="I15" s="274">
        <f>ROUND(VLOOKUP($E15,'BDEW-Standard'!$B$3:$M$94,I$9,0),7)</f>
        <v>-35.253212400000002</v>
      </c>
      <c r="J15" s="274">
        <f>ROUND(VLOOKUP($E15,'BDEW-Standard'!$B$3:$M$94,J$9,0),7)</f>
        <v>6.0587001000000003</v>
      </c>
      <c r="K15" s="274">
        <f>ROUND(VLOOKUP($E15,'BDEW-Standard'!$B$3:$M$94,K$9,0),7)</f>
        <v>0.16473699999999999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 t="shared" si="1"/>
        <v>1.043802057143173</v>
      </c>
      <c r="R15" s="275">
        <f>ROUND(VLOOKUP(MID($E15,4,3),'Wochentag F(WT)'!$B$7:$J$22,R$9,0),4)</f>
        <v>0.97670000000000001</v>
      </c>
      <c r="S15" s="275">
        <f>ROUND(VLOOKUP(MID($E15,4,3),'Wochentag F(WT)'!$B$7:$J$22,S$9,0),4)</f>
        <v>1.0388999999999999</v>
      </c>
      <c r="T15" s="275">
        <f>ROUND(VLOOKUP(MID($E15,4,3),'Wochentag F(WT)'!$B$7:$J$22,T$9,0),4)</f>
        <v>1.0027999999999999</v>
      </c>
      <c r="U15" s="275">
        <f>ROUND(VLOOKUP(MID($E15,4,3),'Wochentag F(WT)'!$B$7:$J$22,U$9,0),4)</f>
        <v>1.0162</v>
      </c>
      <c r="V15" s="275">
        <f>ROUND(VLOOKUP(MID($E15,4,3),'Wochentag F(WT)'!$B$7:$J$22,V$9,0),4)</f>
        <v>1.0024</v>
      </c>
      <c r="W15" s="275">
        <f>ROUND(VLOOKUP(MID($E15,4,3),'Wochentag F(WT)'!$B$7:$J$22,W$9,0),4)</f>
        <v>1.0043</v>
      </c>
      <c r="X15" s="276">
        <f t="shared" si="2"/>
        <v>0.95870000000000122</v>
      </c>
      <c r="Y15" s="293"/>
      <c r="Z15" s="211"/>
    </row>
    <row r="16" spans="2:26" s="143" customFormat="1">
      <c r="B16" s="144">
        <v>5</v>
      </c>
      <c r="C16" s="145" t="str">
        <f t="shared" si="0"/>
        <v>Energieversorgung Alzenau GmbH</v>
      </c>
      <c r="D16" s="62" t="s">
        <v>246</v>
      </c>
      <c r="E16" s="165" t="s">
        <v>662</v>
      </c>
      <c r="F16" s="297" t="str">
        <f>VLOOKUP($E16,'BDEW-Standard'!$B$3:$M$94,F$9,0)</f>
        <v>GA4</v>
      </c>
      <c r="H16" s="274">
        <f>ROUND(VLOOKUP($E16,'BDEW-Standard'!$B$3:$M$94,H$9,0),7)</f>
        <v>2.8195655999999998</v>
      </c>
      <c r="I16" s="274">
        <f>ROUND(VLOOKUP($E16,'BDEW-Standard'!$B$3:$M$94,I$9,0),7)</f>
        <v>-36</v>
      </c>
      <c r="J16" s="274">
        <f>ROUND(VLOOKUP($E16,'BDEW-Standard'!$B$3:$M$94,J$9,0),7)</f>
        <v>7.7368518000000002</v>
      </c>
      <c r="K16" s="274">
        <f>ROUND(VLOOKUP($E16,'BDEW-Standard'!$B$3:$M$94,K$9,0),7)</f>
        <v>0.157281</v>
      </c>
      <c r="L16" s="338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9">
        <f t="shared" si="1"/>
        <v>0.96576337685759206</v>
      </c>
      <c r="R16" s="275">
        <f>ROUND(VLOOKUP(MID($E16,4,3),'Wochentag F(WT)'!$B$7:$J$22,R$9,0),4)</f>
        <v>0.93220000000000003</v>
      </c>
      <c r="S16" s="275">
        <f>ROUND(VLOOKUP(MID($E16,4,3),'Wochentag F(WT)'!$B$7:$J$22,S$9,0),4)</f>
        <v>0.98939999999999995</v>
      </c>
      <c r="T16" s="275">
        <f>ROUND(VLOOKUP(MID($E16,4,3),'Wochentag F(WT)'!$B$7:$J$22,T$9,0),4)</f>
        <v>1.0033000000000001</v>
      </c>
      <c r="U16" s="275">
        <f>ROUND(VLOOKUP(MID($E16,4,3),'Wochentag F(WT)'!$B$7:$J$22,U$9,0),4)</f>
        <v>1.0108999999999999</v>
      </c>
      <c r="V16" s="275">
        <f>ROUND(VLOOKUP(MID($E16,4,3),'Wochentag F(WT)'!$B$7:$J$22,V$9,0),4)</f>
        <v>1.018</v>
      </c>
      <c r="W16" s="275">
        <f>ROUND(VLOOKUP(MID($E16,4,3),'Wochentag F(WT)'!$B$7:$J$22,W$9,0),4)</f>
        <v>1.0356000000000001</v>
      </c>
      <c r="X16" s="276">
        <f t="shared" si="2"/>
        <v>1.0106000000000002</v>
      </c>
      <c r="Y16" s="293"/>
      <c r="Z16" s="211"/>
    </row>
    <row r="17" spans="2:26" s="143" customFormat="1">
      <c r="B17" s="144">
        <v>6</v>
      </c>
      <c r="C17" s="145" t="str">
        <f t="shared" si="0"/>
        <v>Energieversorgung Alzenau GmbH</v>
      </c>
      <c r="D17" s="62" t="s">
        <v>246</v>
      </c>
      <c r="E17" s="165" t="s">
        <v>663</v>
      </c>
      <c r="F17" s="297" t="str">
        <f>VLOOKUP($E17,'BDEW-Standard'!$B$3:$M$94,F$9,0)</f>
        <v>KO4</v>
      </c>
      <c r="H17" s="274">
        <f>ROUND(VLOOKUP($E17,'BDEW-Standard'!$B$3:$M$94,H$9,0),7)</f>
        <v>3.4428942999999999</v>
      </c>
      <c r="I17" s="274">
        <f>ROUND(VLOOKUP($E17,'BDEW-Standard'!$B$3:$M$94,I$9,0),7)</f>
        <v>-36.659050399999998</v>
      </c>
      <c r="J17" s="274">
        <f>ROUND(VLOOKUP($E17,'BDEW-Standard'!$B$3:$M$94,J$9,0),7)</f>
        <v>7.6083226000000002</v>
      </c>
      <c r="K17" s="274">
        <f>ROUND(VLOOKUP($E17,'BDEW-Standard'!$B$3:$M$94,K$9,0),7)</f>
        <v>7.4685000000000001E-2</v>
      </c>
      <c r="L17" s="338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9">
        <f t="shared" si="1"/>
        <v>0.97768382110526542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3"/>
      <c r="Z17" s="211"/>
    </row>
    <row r="18" spans="2:26" s="143" customFormat="1">
      <c r="B18" s="144">
        <v>7</v>
      </c>
      <c r="C18" s="145" t="str">
        <f t="shared" si="0"/>
        <v>Energieversorgung Alzenau GmbH</v>
      </c>
      <c r="D18" s="62" t="s">
        <v>246</v>
      </c>
      <c r="E18" s="165" t="s">
        <v>664</v>
      </c>
      <c r="F18" s="297" t="str">
        <f>VLOOKUP($E18,'BDEW-Standard'!$B$3:$M$94,F$9,0)</f>
        <v>MF4</v>
      </c>
      <c r="H18" s="274">
        <f>ROUND(VLOOKUP($E18,'BDEW-Standard'!$B$3:$M$94,H$9,0),7)</f>
        <v>2.5187775000000001</v>
      </c>
      <c r="I18" s="274">
        <f>ROUND(VLOOKUP($E18,'BDEW-Standard'!$B$3:$M$94,I$9,0),7)</f>
        <v>-35.033375399999997</v>
      </c>
      <c r="J18" s="274">
        <f>ROUND(VLOOKUP($E18,'BDEW-Standard'!$B$3:$M$94,J$9,0),7)</f>
        <v>6.2240634000000004</v>
      </c>
      <c r="K18" s="274">
        <f>ROUND(VLOOKUP($E18,'BDEW-Standard'!$B$3:$M$94,K$9,0),7)</f>
        <v>0.10107820000000001</v>
      </c>
      <c r="L18" s="338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9">
        <f t="shared" si="1"/>
        <v>1.0146273685996503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3"/>
      <c r="Z18" s="211"/>
    </row>
    <row r="19" spans="2:26" s="143" customFormat="1">
      <c r="B19" s="144">
        <v>8</v>
      </c>
      <c r="C19" s="145" t="str">
        <f t="shared" si="0"/>
        <v>Energieversorgung Alzenau GmbH</v>
      </c>
      <c r="D19" s="62" t="s">
        <v>246</v>
      </c>
      <c r="E19" s="165" t="s">
        <v>665</v>
      </c>
      <c r="F19" s="297" t="str">
        <f>VLOOKUP($E19,'BDEW-Standard'!$B$3:$M$94,F$9,0)</f>
        <v>MK4</v>
      </c>
      <c r="H19" s="274">
        <f>ROUND(VLOOKUP($E19,'BDEW-Standard'!$B$3:$M$94,H$9,0),7)</f>
        <v>3.1177248</v>
      </c>
      <c r="I19" s="274">
        <f>ROUND(VLOOKUP($E19,'BDEW-Standard'!$B$3:$M$94,I$9,0),7)</f>
        <v>-35.871506199999999</v>
      </c>
      <c r="J19" s="274">
        <f>ROUND(VLOOKUP($E19,'BDEW-Standard'!$B$3:$M$94,J$9,0),7)</f>
        <v>7.5186828999999999</v>
      </c>
      <c r="K19" s="274">
        <f>ROUND(VLOOKUP($E19,'BDEW-Standard'!$B$3:$M$94,K$9,0),7)</f>
        <v>3.4330100000000002E-2</v>
      </c>
      <c r="L19" s="338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9">
        <f t="shared" si="1"/>
        <v>0.9622064996731321</v>
      </c>
      <c r="R19" s="275">
        <f>ROUND(VLOOKUP(MID($E19,4,3),'Wochentag F(WT)'!$B$7:$J$22,R$9,0),4)</f>
        <v>1.0699000000000001</v>
      </c>
      <c r="S19" s="275">
        <f>ROUND(VLOOKUP(MID($E19,4,3),'Wochentag F(WT)'!$B$7:$J$22,S$9,0),4)</f>
        <v>1.0365</v>
      </c>
      <c r="T19" s="275">
        <f>ROUND(VLOOKUP(MID($E19,4,3),'Wochentag F(WT)'!$B$7:$J$22,T$9,0),4)</f>
        <v>0.99329999999999996</v>
      </c>
      <c r="U19" s="275">
        <f>ROUND(VLOOKUP(MID($E19,4,3),'Wochentag F(WT)'!$B$7:$J$22,U$9,0),4)</f>
        <v>0.99480000000000002</v>
      </c>
      <c r="V19" s="275">
        <f>ROUND(VLOOKUP(MID($E19,4,3),'Wochentag F(WT)'!$B$7:$J$22,V$9,0),4)</f>
        <v>1.0659000000000001</v>
      </c>
      <c r="W19" s="275">
        <f>ROUND(VLOOKUP(MID($E19,4,3),'Wochentag F(WT)'!$B$7:$J$22,W$9,0),4)</f>
        <v>0.93620000000000003</v>
      </c>
      <c r="X19" s="276">
        <f t="shared" si="2"/>
        <v>0.90339999999999954</v>
      </c>
      <c r="Y19" s="293"/>
      <c r="Z19" s="211"/>
    </row>
    <row r="20" spans="2:26" s="143" customFormat="1">
      <c r="B20" s="144">
        <v>9</v>
      </c>
      <c r="C20" s="145" t="str">
        <f t="shared" si="0"/>
        <v>Energieversorgung Alzenau GmbH</v>
      </c>
      <c r="D20" s="62" t="s">
        <v>246</v>
      </c>
      <c r="E20" s="165" t="s">
        <v>666</v>
      </c>
      <c r="F20" s="297" t="str">
        <f>VLOOKUP($E20,'BDEW-Standard'!$B$3:$M$94,F$9,0)</f>
        <v>PD4</v>
      </c>
      <c r="H20" s="274">
        <f>ROUND(VLOOKUP($E20,'BDEW-Standard'!$B$3:$M$94,H$9,0),7)</f>
        <v>3.85</v>
      </c>
      <c r="I20" s="274">
        <f>ROUND(VLOOKUP($E20,'BDEW-Standard'!$B$3:$M$94,I$9,0),7)</f>
        <v>-37</v>
      </c>
      <c r="J20" s="274">
        <f>ROUND(VLOOKUP($E20,'BDEW-Standard'!$B$3:$M$94,J$9,0),7)</f>
        <v>10.2405021</v>
      </c>
      <c r="K20" s="274">
        <f>ROUND(VLOOKUP($E20,'BDEW-Standard'!$B$3:$M$94,K$9,0),7)</f>
        <v>4.6924300000000002E-2</v>
      </c>
      <c r="L20" s="338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9">
        <f t="shared" si="1"/>
        <v>0.75691065279879233</v>
      </c>
      <c r="R20" s="275">
        <f>ROUND(VLOOKUP(MID($E20,4,3),'Wochentag F(WT)'!$B$7:$J$22,R$9,0),4)</f>
        <v>1.0214000000000001</v>
      </c>
      <c r="S20" s="275">
        <f>ROUND(VLOOKUP(MID($E20,4,3),'Wochentag F(WT)'!$B$7:$J$22,S$9,0),4)</f>
        <v>1.0866</v>
      </c>
      <c r="T20" s="275">
        <f>ROUND(VLOOKUP(MID($E20,4,3),'Wochentag F(WT)'!$B$7:$J$22,T$9,0),4)</f>
        <v>1.0720000000000001</v>
      </c>
      <c r="U20" s="275">
        <f>ROUND(VLOOKUP(MID($E20,4,3),'Wochentag F(WT)'!$B$7:$J$22,U$9,0),4)</f>
        <v>1.0557000000000001</v>
      </c>
      <c r="V20" s="275">
        <f>ROUND(VLOOKUP(MID($E20,4,3),'Wochentag F(WT)'!$B$7:$J$22,V$9,0),4)</f>
        <v>1.0117</v>
      </c>
      <c r="W20" s="275">
        <f>ROUND(VLOOKUP(MID($E20,4,3),'Wochentag F(WT)'!$B$7:$J$22,W$9,0),4)</f>
        <v>0.90010000000000001</v>
      </c>
      <c r="X20" s="276">
        <f t="shared" si="2"/>
        <v>0.85249999999999915</v>
      </c>
      <c r="Y20" s="293"/>
      <c r="Z20" s="211"/>
    </row>
    <row r="21" spans="2:26" s="143" customFormat="1">
      <c r="B21" s="144">
        <v>10</v>
      </c>
      <c r="C21" s="145" t="str">
        <f t="shared" si="0"/>
        <v>Energieversorgung Alzenau GmbH</v>
      </c>
      <c r="D21" s="62" t="s">
        <v>246</v>
      </c>
      <c r="E21" s="165" t="s">
        <v>667</v>
      </c>
      <c r="F21" s="297" t="str">
        <f>VLOOKUP($E21,'BDEW-Standard'!$B$3:$M$94,F$9,0)</f>
        <v>WA4</v>
      </c>
      <c r="H21" s="274">
        <f>ROUND(VLOOKUP($E21,'BDEW-Standard'!$B$3:$M$94,H$9,0),7)</f>
        <v>1.0535874999999999</v>
      </c>
      <c r="I21" s="274">
        <f>ROUND(VLOOKUP($E21,'BDEW-Standard'!$B$3:$M$94,I$9,0),7)</f>
        <v>-35.299999999999997</v>
      </c>
      <c r="J21" s="274">
        <f>ROUND(VLOOKUP($E21,'BDEW-Standard'!$B$3:$M$94,J$9,0),7)</f>
        <v>4.8662747</v>
      </c>
      <c r="K21" s="274">
        <f>ROUND(VLOOKUP($E21,'BDEW-Standard'!$B$3:$M$94,K$9,0),7)</f>
        <v>0.68110420000000005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1"/>
        <v>1.0844348950990992</v>
      </c>
      <c r="R21" s="275">
        <f>ROUND(VLOOKUP(MID($E21,4,3),'Wochentag F(WT)'!$B$7:$J$22,R$9,0),4)</f>
        <v>1.2457</v>
      </c>
      <c r="S21" s="275">
        <f>ROUND(VLOOKUP(MID($E21,4,3),'Wochentag F(WT)'!$B$7:$J$22,S$9,0),4)</f>
        <v>1.2615000000000001</v>
      </c>
      <c r="T21" s="275">
        <f>ROUND(VLOOKUP(MID($E21,4,3),'Wochentag F(WT)'!$B$7:$J$22,T$9,0),4)</f>
        <v>1.2706999999999999</v>
      </c>
      <c r="U21" s="275">
        <f>ROUND(VLOOKUP(MID($E21,4,3),'Wochentag F(WT)'!$B$7:$J$22,U$9,0),4)</f>
        <v>1.2430000000000001</v>
      </c>
      <c r="V21" s="275">
        <f>ROUND(VLOOKUP(MID($E21,4,3),'Wochentag F(WT)'!$B$7:$J$22,V$9,0),4)</f>
        <v>1.1275999999999999</v>
      </c>
      <c r="W21" s="275">
        <f>ROUND(VLOOKUP(MID($E21,4,3),'Wochentag F(WT)'!$B$7:$J$22,W$9,0),4)</f>
        <v>0.38769999999999999</v>
      </c>
      <c r="X21" s="276">
        <f t="shared" si="2"/>
        <v>0.46379999999999999</v>
      </c>
      <c r="Y21" s="293"/>
      <c r="Z21" s="211"/>
    </row>
    <row r="22" spans="2:26" s="143" customFormat="1">
      <c r="B22" s="144">
        <v>11</v>
      </c>
      <c r="C22" s="145" t="str">
        <f t="shared" si="0"/>
        <v>Energieversorgung Alzenau GmbH</v>
      </c>
      <c r="D22" s="62" t="s">
        <v>246</v>
      </c>
      <c r="E22" s="165" t="s">
        <v>668</v>
      </c>
      <c r="F22" s="297" t="str">
        <f>VLOOKUP($E22,'BDEW-Standard'!$B$3:$M$94,F$9,0)</f>
        <v>D14</v>
      </c>
      <c r="H22" s="274">
        <f>ROUND(VLOOKUP($E22,'BDEW-Standard'!$B$3:$M$94,H$9,0),7)</f>
        <v>3.1850190999999999</v>
      </c>
      <c r="I22" s="274">
        <f>ROUND(VLOOKUP($E22,'BDEW-Standard'!$B$3:$M$94,I$9,0),7)</f>
        <v>-37.412415500000002</v>
      </c>
      <c r="J22" s="274">
        <f>ROUND(VLOOKUP($E22,'BDEW-Standard'!$B$3:$M$94,J$9,0),7)</f>
        <v>6.1723179000000004</v>
      </c>
      <c r="K22" s="274">
        <f>ROUND(VLOOKUP($E22,'BDEW-Standard'!$B$3:$M$94,K$9,0),7)</f>
        <v>7.6109599999999999E-2</v>
      </c>
      <c r="L22" s="338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9">
        <f t="shared" si="1"/>
        <v>0.95508749343949439</v>
      </c>
      <c r="R22" s="275">
        <f>ROUND(VLOOKUP(MID($E22,4,3),'Wochentag F(WT)'!$B$7:$J$22,R$9,0),4)</f>
        <v>1</v>
      </c>
      <c r="S22" s="275">
        <f>ROUND(VLOOKUP(MID($E22,4,3),'Wochentag F(WT)'!$B$7:$J$22,S$9,0),4)</f>
        <v>1</v>
      </c>
      <c r="T22" s="275">
        <f>ROUND(VLOOKUP(MID($E22,4,3),'Wochentag F(WT)'!$B$7:$J$22,T$9,0),4)</f>
        <v>1</v>
      </c>
      <c r="U22" s="275">
        <f>ROUND(VLOOKUP(MID($E22,4,3),'Wochentag F(WT)'!$B$7:$J$22,U$9,0),4)</f>
        <v>1</v>
      </c>
      <c r="V22" s="275">
        <f>ROUND(VLOOKUP(MID($E22,4,3),'Wochentag F(WT)'!$B$7:$J$22,V$9,0),4)</f>
        <v>1</v>
      </c>
      <c r="W22" s="275">
        <f>ROUND(VLOOKUP(MID($E22,4,3),'Wochentag F(WT)'!$B$7:$J$22,W$9,0),4)</f>
        <v>1</v>
      </c>
      <c r="X22" s="276">
        <f t="shared" si="2"/>
        <v>1</v>
      </c>
      <c r="Y22" s="293"/>
      <c r="Z22" s="211"/>
    </row>
    <row r="23" spans="2:26" s="143" customFormat="1">
      <c r="B23" s="144">
        <v>12</v>
      </c>
      <c r="C23" s="145" t="str">
        <f t="shared" si="0"/>
        <v>Energieversorgung Alzenau GmbH</v>
      </c>
      <c r="D23" s="62" t="s">
        <v>246</v>
      </c>
      <c r="E23" s="165" t="s">
        <v>669</v>
      </c>
      <c r="F23" s="297" t="str">
        <f>VLOOKUP($E23,'BDEW-Standard'!$B$3:$M$94,F$9,0)</f>
        <v>D24</v>
      </c>
      <c r="H23" s="274">
        <f>ROUND(VLOOKUP($E23,'BDEW-Standard'!$B$3:$M$94,H$9,0),7)</f>
        <v>2.5187775000000001</v>
      </c>
      <c r="I23" s="274">
        <f>ROUND(VLOOKUP($E23,'BDEW-Standard'!$B$3:$M$94,I$9,0),7)</f>
        <v>-35.033375399999997</v>
      </c>
      <c r="J23" s="274">
        <f>ROUND(VLOOKUP($E23,'BDEW-Standard'!$B$3:$M$94,J$9,0),7)</f>
        <v>6.2240634000000004</v>
      </c>
      <c r="K23" s="274">
        <f>ROUND(VLOOKUP($E23,'BDEW-Standard'!$B$3:$M$94,K$9,0),7)</f>
        <v>0.10107820000000001</v>
      </c>
      <c r="L23" s="338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9">
        <f t="shared" si="1"/>
        <v>1.0146273685996503</v>
      </c>
      <c r="R23" s="275">
        <f>ROUND(VLOOKUP(MID($E23,4,3),'Wochentag F(WT)'!$B$7:$J$22,R$9,0),4)</f>
        <v>1</v>
      </c>
      <c r="S23" s="275">
        <f>ROUND(VLOOKUP(MID($E23,4,3),'Wochentag F(WT)'!$B$7:$J$22,S$9,0),4)</f>
        <v>1</v>
      </c>
      <c r="T23" s="275">
        <f>ROUND(VLOOKUP(MID($E23,4,3),'Wochentag F(WT)'!$B$7:$J$22,T$9,0),4)</f>
        <v>1</v>
      </c>
      <c r="U23" s="275">
        <f>ROUND(VLOOKUP(MID($E23,4,3),'Wochentag F(WT)'!$B$7:$J$22,U$9,0),4)</f>
        <v>1</v>
      </c>
      <c r="V23" s="275">
        <f>ROUND(VLOOKUP(MID($E23,4,3),'Wochentag F(WT)'!$B$7:$J$22,V$9,0),4)</f>
        <v>1</v>
      </c>
      <c r="W23" s="275">
        <f>ROUND(VLOOKUP(MID($E23,4,3),'Wochentag F(WT)'!$B$7:$J$22,W$9,0),4)</f>
        <v>1</v>
      </c>
      <c r="X23" s="276">
        <f t="shared" si="2"/>
        <v>1</v>
      </c>
      <c r="Y23" s="293"/>
      <c r="Z23" s="211"/>
    </row>
    <row r="24" spans="2:26" s="143" customFormat="1">
      <c r="B24" s="144">
        <v>13</v>
      </c>
      <c r="C24" s="145" t="str">
        <f t="shared" si="0"/>
        <v>Energieversorgung Alzenau GmbH</v>
      </c>
      <c r="D24" s="62"/>
      <c r="E24" s="165"/>
      <c r="F24" s="297"/>
      <c r="H24" s="274"/>
      <c r="I24" s="274"/>
      <c r="J24" s="274"/>
      <c r="K24" s="274"/>
      <c r="L24" s="338"/>
      <c r="M24" s="274"/>
      <c r="N24" s="274"/>
      <c r="O24" s="274"/>
      <c r="P24" s="274"/>
      <c r="Q24" s="339"/>
      <c r="R24" s="275"/>
      <c r="S24" s="275"/>
      <c r="T24" s="275"/>
      <c r="U24" s="275"/>
      <c r="V24" s="275"/>
      <c r="W24" s="275"/>
      <c r="X24" s="276"/>
      <c r="Y24" s="293"/>
      <c r="Z24" s="211"/>
    </row>
    <row r="25" spans="2:26" s="143" customFormat="1">
      <c r="B25" s="144">
        <v>14</v>
      </c>
      <c r="C25" s="145" t="str">
        <f t="shared" si="0"/>
        <v>Energieversorgung Alzenau GmbH</v>
      </c>
      <c r="D25" s="62"/>
      <c r="E25" s="165"/>
      <c r="F25" s="297"/>
      <c r="H25" s="274"/>
      <c r="I25" s="274"/>
      <c r="J25" s="274"/>
      <c r="K25" s="274"/>
      <c r="L25" s="338"/>
      <c r="M25" s="274"/>
      <c r="N25" s="274"/>
      <c r="O25" s="274"/>
      <c r="P25" s="274"/>
      <c r="Q25" s="339"/>
      <c r="R25" s="275"/>
      <c r="S25" s="275"/>
      <c r="T25" s="275"/>
      <c r="U25" s="275"/>
      <c r="V25" s="275"/>
      <c r="W25" s="275"/>
      <c r="X25" s="276"/>
      <c r="Y25" s="293"/>
      <c r="Z25" s="211"/>
    </row>
    <row r="26" spans="2:26" s="143" customFormat="1">
      <c r="B26" s="144">
        <v>15</v>
      </c>
      <c r="C26" s="145" t="str">
        <f t="shared" si="0"/>
        <v>Energieversorgung Alzenau GmbH</v>
      </c>
      <c r="D26" s="62"/>
      <c r="E26" s="165"/>
      <c r="F26" s="297"/>
      <c r="H26" s="274"/>
      <c r="I26" s="274"/>
      <c r="J26" s="274"/>
      <c r="K26" s="274"/>
      <c r="L26" s="338"/>
      <c r="M26" s="274"/>
      <c r="N26" s="274"/>
      <c r="O26" s="274"/>
      <c r="P26" s="274"/>
      <c r="Q26" s="339"/>
      <c r="R26" s="275"/>
      <c r="S26" s="275"/>
      <c r="T26" s="275"/>
      <c r="U26" s="275"/>
      <c r="V26" s="275"/>
      <c r="W26" s="275"/>
      <c r="X26" s="276"/>
      <c r="Y26" s="293"/>
      <c r="Z26" s="211"/>
    </row>
    <row r="27" spans="2:26" s="143" customFormat="1">
      <c r="B27" s="144">
        <v>16</v>
      </c>
      <c r="C27" s="145" t="str">
        <f t="shared" si="0"/>
        <v>Energieversorgung Alzenau GmbH</v>
      </c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 t="str">
        <f t="shared" si="0"/>
        <v>Energieversorgung Alzenau GmbH</v>
      </c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 t="str">
        <f t="shared" si="0"/>
        <v>Energieversorgung Alzenau GmbH</v>
      </c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 t="str">
        <f t="shared" si="0"/>
        <v>Energieversorgung Alzenau GmbH</v>
      </c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 t="str">
        <f t="shared" si="0"/>
        <v>Energieversorgung Alzenau GmbH</v>
      </c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 t="str">
        <f t="shared" si="0"/>
        <v>Energieversorgung Alzenau GmbH</v>
      </c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 t="str">
        <f t="shared" si="0"/>
        <v>Energieversorgung Alzenau GmbH</v>
      </c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 t="str">
        <f t="shared" si="0"/>
        <v>Energieversorgung Alzenau GmbH</v>
      </c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 t="str">
        <f t="shared" si="0"/>
        <v>Energieversorgung Alzenau GmbH</v>
      </c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 t="str">
        <f t="shared" si="0"/>
        <v>Energieversorgung Alzenau GmbH</v>
      </c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 t="str">
        <f t="shared" si="0"/>
        <v>Energieversorgung Alzenau GmbH</v>
      </c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 t="str">
        <f t="shared" si="0"/>
        <v>Energieversorgung Alzenau GmbH</v>
      </c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 t="str">
        <f t="shared" si="0"/>
        <v>Energieversorgung Alzenau GmbH</v>
      </c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 t="str">
        <f t="shared" si="0"/>
        <v>Energieversorgung Alzenau GmbH</v>
      </c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 t="str">
        <f t="shared" si="0"/>
        <v>Energieversorgung Alzenau GmbH</v>
      </c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3 H12:K23 C13:C33 C34:C41 M12:X23" unlockedFormula="1"/>
    <ignoredError sqref="L12:L23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Z10" sqref="Z10"/>
    </sheetView>
  </sheetViews>
  <sheetFormatPr baseColWidth="10" defaultColWidth="0" defaultRowHeight="13.2" zeroHeight="1"/>
  <cols>
    <col min="1" max="1" width="2.88671875" style="75" customWidth="1"/>
    <col min="2" max="2" width="15.109375" style="75" customWidth="1"/>
    <col min="3" max="3" width="14.6640625" style="75" customWidth="1"/>
    <col min="4" max="4" width="5.88671875" style="75" hidden="1" customWidth="1"/>
    <col min="5" max="5" width="5.109375" style="75" customWidth="1"/>
    <col min="6" max="12" width="12.6640625" style="75" customWidth="1"/>
    <col min="13" max="30" width="5.6640625" style="75" customWidth="1"/>
    <col min="31" max="31" width="11.44140625" style="75" customWidth="1"/>
    <col min="32" max="16384" width="11.44140625" style="75" hidden="1"/>
  </cols>
  <sheetData>
    <row r="1" spans="2:30" ht="75" customHeight="1"/>
    <row r="2" spans="2:30" ht="22.8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Energieversorgung Alzenau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4">
      <c r="B5" s="87" t="s">
        <v>446</v>
      </c>
      <c r="C5" s="64" t="str">
        <f>Netzbetreiber!$D$28</f>
        <v>Energieversorgung Alzenau GmbH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4">
      <c r="B6" s="85" t="s">
        <v>444</v>
      </c>
      <c r="C6" s="63" t="str">
        <f>Netzbetreiber!$D$11</f>
        <v>9870097100001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5" t="s">
        <v>132</v>
      </c>
      <c r="C7" s="59">
        <f>Netzbetreiber!$D$6</f>
        <v>44713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4" t="s">
        <v>460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428</v>
      </c>
    </row>
    <row r="10" spans="2:30" ht="72" customHeight="1" thickBot="1">
      <c r="B10" s="349" t="s">
        <v>584</v>
      </c>
      <c r="C10" s="350"/>
      <c r="D10" s="94">
        <v>2</v>
      </c>
      <c r="E10" s="95" t="str">
        <f>IF(ISERROR(HLOOKUP(E$11,$M$9:$AD$33,$D10,0)),"",HLOOKUP(E$11,$M$9:$AD$33,$D10,0))</f>
        <v/>
      </c>
      <c r="F10" s="347" t="s">
        <v>397</v>
      </c>
      <c r="G10" s="347"/>
      <c r="H10" s="347"/>
      <c r="I10" s="347"/>
      <c r="J10" s="347"/>
      <c r="K10" s="347"/>
      <c r="L10" s="348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429</v>
      </c>
    </row>
    <row r="11" spans="2:30" ht="15" thickBot="1">
      <c r="B11" s="102" t="s">
        <v>420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4.4">
      <c r="B12" s="109" t="s">
        <v>398</v>
      </c>
      <c r="C12" s="110"/>
      <c r="D12" s="111">
        <v>4</v>
      </c>
      <c r="E12" s="304">
        <f>MIN(SUMPRODUCT($M$11:$AD$11,M12:AD12),1)</f>
        <v>1</v>
      </c>
      <c r="F12" s="301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4">
      <c r="B13" s="116" t="s">
        <v>399</v>
      </c>
      <c r="C13" s="117"/>
      <c r="D13" s="111">
        <v>5</v>
      </c>
      <c r="E13" s="305">
        <f t="shared" ref="E13:E33" si="0">MIN(SUMPRODUCT($M$11:$AD$11,M13:AD13),1)</f>
        <v>1</v>
      </c>
      <c r="F13" s="302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4">
      <c r="B14" s="116" t="s">
        <v>400</v>
      </c>
      <c r="C14" s="117"/>
      <c r="D14" s="111">
        <v>6</v>
      </c>
      <c r="E14" s="305">
        <f t="shared" si="0"/>
        <v>0</v>
      </c>
      <c r="F14" s="302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4">
      <c r="B15" s="116" t="s">
        <v>402</v>
      </c>
      <c r="C15" s="117"/>
      <c r="D15" s="111">
        <v>7</v>
      </c>
      <c r="E15" s="305">
        <f t="shared" si="0"/>
        <v>0</v>
      </c>
      <c r="F15" s="302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4">
      <c r="B16" s="121" t="s">
        <v>414</v>
      </c>
      <c r="C16" s="117"/>
      <c r="D16" s="111">
        <v>8</v>
      </c>
      <c r="E16" s="305">
        <f t="shared" si="0"/>
        <v>1</v>
      </c>
      <c r="F16" s="302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4">
      <c r="B17" s="121" t="s">
        <v>415</v>
      </c>
      <c r="C17" s="117"/>
      <c r="D17" s="111">
        <v>9</v>
      </c>
      <c r="E17" s="305">
        <f t="shared" si="0"/>
        <v>1</v>
      </c>
      <c r="F17" s="302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4">
      <c r="B18" s="121" t="s">
        <v>416</v>
      </c>
      <c r="C18" s="117"/>
      <c r="D18" s="111">
        <v>10</v>
      </c>
      <c r="E18" s="305">
        <f t="shared" si="0"/>
        <v>1</v>
      </c>
      <c r="F18" s="302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4">
      <c r="B19" s="121" t="s">
        <v>403</v>
      </c>
      <c r="C19" s="117"/>
      <c r="D19" s="111">
        <v>11</v>
      </c>
      <c r="E19" s="305">
        <f t="shared" si="0"/>
        <v>1</v>
      </c>
      <c r="F19" s="302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4">
      <c r="B20" s="121" t="s">
        <v>651</v>
      </c>
      <c r="C20" s="117"/>
      <c r="D20" s="111">
        <v>12</v>
      </c>
      <c r="E20" s="305">
        <f t="shared" si="0"/>
        <v>1</v>
      </c>
      <c r="F20" s="302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4">
      <c r="B21" s="121" t="s">
        <v>417</v>
      </c>
      <c r="C21" s="117"/>
      <c r="D21" s="111">
        <v>13</v>
      </c>
      <c r="E21" s="305">
        <f t="shared" si="0"/>
        <v>1</v>
      </c>
      <c r="F21" s="302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4">
      <c r="B22" s="121" t="s">
        <v>418</v>
      </c>
      <c r="C22" s="117"/>
      <c r="D22" s="111">
        <v>14</v>
      </c>
      <c r="E22" s="305">
        <f t="shared" si="0"/>
        <v>1</v>
      </c>
      <c r="F22" s="302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4">
      <c r="B23" s="116" t="s">
        <v>419</v>
      </c>
      <c r="C23" s="117"/>
      <c r="D23" s="111">
        <v>15</v>
      </c>
      <c r="E23" s="305">
        <f t="shared" si="0"/>
        <v>1</v>
      </c>
      <c r="F23" s="302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4">
      <c r="B24" s="116" t="s">
        <v>404</v>
      </c>
      <c r="C24" s="117"/>
      <c r="D24" s="111">
        <v>16</v>
      </c>
      <c r="E24" s="305">
        <f t="shared" si="0"/>
        <v>0</v>
      </c>
      <c r="F24" s="302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4">
      <c r="B25" s="116" t="s">
        <v>405</v>
      </c>
      <c r="C25" s="117"/>
      <c r="D25" s="111">
        <v>17</v>
      </c>
      <c r="E25" s="305">
        <f t="shared" si="0"/>
        <v>1</v>
      </c>
      <c r="F25" s="302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4">
      <c r="B26" s="121" t="s">
        <v>406</v>
      </c>
      <c r="C26" s="117"/>
      <c r="D26" s="111">
        <v>18</v>
      </c>
      <c r="E26" s="305">
        <f t="shared" si="0"/>
        <v>1</v>
      </c>
      <c r="F26" s="302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4">
      <c r="B27" s="116" t="s">
        <v>407</v>
      </c>
      <c r="C27" s="117"/>
      <c r="D27" s="111">
        <v>19</v>
      </c>
      <c r="E27" s="305">
        <f t="shared" si="0"/>
        <v>0</v>
      </c>
      <c r="F27" s="302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4">
      <c r="B28" s="116" t="s">
        <v>408</v>
      </c>
      <c r="C28" s="117"/>
      <c r="D28" s="111">
        <v>20</v>
      </c>
      <c r="E28" s="305">
        <f t="shared" si="0"/>
        <v>1</v>
      </c>
      <c r="F28" s="302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4">
      <c r="B29" s="116" t="s">
        <v>409</v>
      </c>
      <c r="C29" s="117"/>
      <c r="D29" s="111">
        <v>21</v>
      </c>
      <c r="E29" s="305">
        <f t="shared" si="0"/>
        <v>0</v>
      </c>
      <c r="F29" s="302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4">
      <c r="B30" s="116" t="s">
        <v>410</v>
      </c>
      <c r="C30" s="117"/>
      <c r="D30" s="111">
        <v>22</v>
      </c>
      <c r="E30" s="305">
        <f t="shared" si="0"/>
        <v>0</v>
      </c>
      <c r="F30" s="302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4">
      <c r="B31" s="121" t="s">
        <v>411</v>
      </c>
      <c r="C31" s="117"/>
      <c r="D31" s="111">
        <v>23</v>
      </c>
      <c r="E31" s="305">
        <f t="shared" si="0"/>
        <v>1</v>
      </c>
      <c r="F31" s="302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4">
      <c r="B32" s="121" t="s">
        <v>412</v>
      </c>
      <c r="C32" s="117"/>
      <c r="D32" s="111">
        <v>24</v>
      </c>
      <c r="E32" s="305">
        <f t="shared" si="0"/>
        <v>1</v>
      </c>
      <c r="F32" s="302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" thickBot="1">
      <c r="B33" s="122" t="s">
        <v>413</v>
      </c>
      <c r="C33" s="123"/>
      <c r="D33" s="124">
        <v>25</v>
      </c>
      <c r="E33" s="306">
        <f t="shared" si="0"/>
        <v>0</v>
      </c>
      <c r="F33" s="303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ColWidth="11.44140625" defaultRowHeight="14.4"/>
  <cols>
    <col min="1" max="3" width="11.44140625" style="128"/>
    <col min="4" max="4" width="19.88671875" style="128" customWidth="1"/>
    <col min="5" max="9" width="16" style="128" customWidth="1"/>
    <col min="10" max="10" width="15.109375" style="128" customWidth="1"/>
    <col min="11" max="12" width="16" style="128" customWidth="1"/>
    <col min="13" max="13" width="15.33203125" style="128" customWidth="1"/>
    <col min="14" max="16384" width="11.44140625" style="128"/>
  </cols>
  <sheetData>
    <row r="1" spans="1:14">
      <c r="A1" s="212" t="s">
        <v>346</v>
      </c>
      <c r="B1" s="213">
        <v>42173</v>
      </c>
      <c r="D1" s="131" t="s">
        <v>456</v>
      </c>
      <c r="F1" s="214" t="s">
        <v>546</v>
      </c>
      <c r="N1" s="215"/>
    </row>
    <row r="2" spans="1:14" ht="26.4">
      <c r="A2" s="216" t="s">
        <v>270</v>
      </c>
      <c r="B2" s="217" t="s">
        <v>145</v>
      </c>
      <c r="C2" s="218" t="s">
        <v>147</v>
      </c>
      <c r="D2" s="219" t="s">
        <v>148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69</v>
      </c>
      <c r="J2" s="220" t="s">
        <v>149</v>
      </c>
      <c r="K2" s="220" t="s">
        <v>150</v>
      </c>
      <c r="L2" s="220" t="s">
        <v>151</v>
      </c>
      <c r="M2" s="222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152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153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154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155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156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157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158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159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160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161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654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162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163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164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165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166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167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168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169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170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171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172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173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174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175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176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177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178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179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180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181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182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183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184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185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186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187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188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189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190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191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192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193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194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195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196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197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198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199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200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201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202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203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204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205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206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207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208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209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210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211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212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213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214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215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216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217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218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219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220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221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222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223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224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225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226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227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228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229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230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231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232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233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234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235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236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237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238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239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240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241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242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244</v>
      </c>
      <c r="B95" s="128" t="s">
        <v>49</v>
      </c>
      <c r="C95" s="128" t="s">
        <v>316</v>
      </c>
      <c r="D95" s="232" t="s">
        <v>271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244</v>
      </c>
      <c r="B96" s="128" t="s">
        <v>54</v>
      </c>
      <c r="C96" s="128" t="s">
        <v>321</v>
      </c>
      <c r="D96" s="232" t="s">
        <v>271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244</v>
      </c>
      <c r="B97" s="128" t="s">
        <v>59</v>
      </c>
      <c r="C97" s="128" t="s">
        <v>326</v>
      </c>
      <c r="D97" s="232" t="s">
        <v>271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244</v>
      </c>
      <c r="B98" s="128" t="s">
        <v>64</v>
      </c>
      <c r="C98" s="128" t="s">
        <v>331</v>
      </c>
      <c r="D98" s="232" t="s">
        <v>271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244</v>
      </c>
      <c r="B99" s="128" t="s">
        <v>17</v>
      </c>
      <c r="C99" s="128" t="s">
        <v>284</v>
      </c>
      <c r="D99" s="232" t="s">
        <v>271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244</v>
      </c>
      <c r="B100" s="128" t="s">
        <v>21</v>
      </c>
      <c r="C100" s="128" t="s">
        <v>288</v>
      </c>
      <c r="D100" s="232" t="s">
        <v>271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244</v>
      </c>
      <c r="B101" s="128" t="s">
        <v>25</v>
      </c>
      <c r="C101" s="128" t="s">
        <v>292</v>
      </c>
      <c r="D101" s="232" t="s">
        <v>271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244</v>
      </c>
      <c r="B102" s="128" t="s">
        <v>29</v>
      </c>
      <c r="C102" s="128" t="s">
        <v>296</v>
      </c>
      <c r="D102" s="232" t="s">
        <v>271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244</v>
      </c>
      <c r="B103" s="128" t="s">
        <v>33</v>
      </c>
      <c r="C103" s="128" t="s">
        <v>300</v>
      </c>
      <c r="D103" s="232" t="s">
        <v>271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244</v>
      </c>
      <c r="B104" s="128" t="s">
        <v>37</v>
      </c>
      <c r="C104" s="128" t="s">
        <v>304</v>
      </c>
      <c r="D104" s="232" t="s">
        <v>271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244</v>
      </c>
      <c r="B105" s="128" t="s">
        <v>41</v>
      </c>
      <c r="C105" s="128" t="s">
        <v>308</v>
      </c>
      <c r="D105" s="232" t="s">
        <v>271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244</v>
      </c>
      <c r="B106" s="128" t="s">
        <v>45</v>
      </c>
      <c r="C106" s="128" t="s">
        <v>312</v>
      </c>
      <c r="D106" s="232" t="s">
        <v>271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244</v>
      </c>
      <c r="B107" s="128" t="s">
        <v>50</v>
      </c>
      <c r="C107" s="128" t="s">
        <v>317</v>
      </c>
      <c r="D107" s="232" t="s">
        <v>271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244</v>
      </c>
      <c r="B108" s="128" t="s">
        <v>55</v>
      </c>
      <c r="C108" s="128" t="s">
        <v>322</v>
      </c>
      <c r="D108" s="232" t="s">
        <v>271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244</v>
      </c>
      <c r="B109" s="128" t="s">
        <v>60</v>
      </c>
      <c r="C109" s="128" t="s">
        <v>327</v>
      </c>
      <c r="D109" s="232" t="s">
        <v>271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244</v>
      </c>
      <c r="B110" s="128" t="s">
        <v>65</v>
      </c>
      <c r="C110" s="128" t="s">
        <v>332</v>
      </c>
      <c r="D110" s="232" t="s">
        <v>271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244</v>
      </c>
      <c r="B111" s="128" t="s">
        <v>5</v>
      </c>
      <c r="C111" s="128" t="s">
        <v>272</v>
      </c>
      <c r="D111" s="232" t="s">
        <v>271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244</v>
      </c>
      <c r="B112" s="128" t="s">
        <v>6</v>
      </c>
      <c r="C112" s="128" t="s">
        <v>273</v>
      </c>
      <c r="D112" s="232" t="s">
        <v>271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244</v>
      </c>
      <c r="B113" s="128" t="s">
        <v>7</v>
      </c>
      <c r="C113" s="128" t="s">
        <v>274</v>
      </c>
      <c r="D113" s="232" t="s">
        <v>271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244</v>
      </c>
      <c r="B114" s="128" t="s">
        <v>8</v>
      </c>
      <c r="C114" s="128" t="s">
        <v>275</v>
      </c>
      <c r="D114" s="232" t="s">
        <v>271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244</v>
      </c>
      <c r="B115" s="128" t="s">
        <v>18</v>
      </c>
      <c r="C115" s="128" t="s">
        <v>285</v>
      </c>
      <c r="D115" s="232" t="s">
        <v>271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244</v>
      </c>
      <c r="B116" s="128" t="s">
        <v>22</v>
      </c>
      <c r="C116" s="128" t="s">
        <v>289</v>
      </c>
      <c r="D116" s="232" t="s">
        <v>271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244</v>
      </c>
      <c r="B117" s="128" t="s">
        <v>26</v>
      </c>
      <c r="C117" s="128" t="s">
        <v>293</v>
      </c>
      <c r="D117" s="232" t="s">
        <v>271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244</v>
      </c>
      <c r="B118" s="128" t="s">
        <v>30</v>
      </c>
      <c r="C118" s="128" t="s">
        <v>297</v>
      </c>
      <c r="D118" s="232" t="s">
        <v>271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244</v>
      </c>
      <c r="B119" s="128" t="s">
        <v>9</v>
      </c>
      <c r="C119" s="128" t="s">
        <v>276</v>
      </c>
      <c r="D119" s="232" t="s">
        <v>271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244</v>
      </c>
      <c r="B120" s="128" t="s">
        <v>11</v>
      </c>
      <c r="C120" s="128" t="s">
        <v>278</v>
      </c>
      <c r="D120" s="232" t="s">
        <v>271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244</v>
      </c>
      <c r="B121" s="128" t="s">
        <v>13</v>
      </c>
      <c r="C121" s="128" t="s">
        <v>280</v>
      </c>
      <c r="D121" s="232" t="s">
        <v>271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244</v>
      </c>
      <c r="B122" s="128" t="s">
        <v>15</v>
      </c>
      <c r="C122" s="128" t="s">
        <v>282</v>
      </c>
      <c r="D122" s="232" t="s">
        <v>271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244</v>
      </c>
      <c r="B123" s="128" t="s">
        <v>51</v>
      </c>
      <c r="C123" s="128" t="s">
        <v>318</v>
      </c>
      <c r="D123" s="232" t="s">
        <v>271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244</v>
      </c>
      <c r="B124" s="128" t="s">
        <v>56</v>
      </c>
      <c r="C124" s="128" t="s">
        <v>323</v>
      </c>
      <c r="D124" s="232" t="s">
        <v>271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244</v>
      </c>
      <c r="B125" s="128" t="s">
        <v>61</v>
      </c>
      <c r="C125" s="128" t="s">
        <v>328</v>
      </c>
      <c r="D125" s="232" t="s">
        <v>271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244</v>
      </c>
      <c r="B126" s="128" t="s">
        <v>66</v>
      </c>
      <c r="C126" s="128" t="s">
        <v>333</v>
      </c>
      <c r="D126" s="232" t="s">
        <v>271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244</v>
      </c>
      <c r="B127" s="128" t="s">
        <v>19</v>
      </c>
      <c r="C127" s="128" t="s">
        <v>286</v>
      </c>
      <c r="D127" s="232" t="s">
        <v>271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244</v>
      </c>
      <c r="B128" s="128" t="s">
        <v>23</v>
      </c>
      <c r="C128" s="128" t="s">
        <v>290</v>
      </c>
      <c r="D128" s="232" t="s">
        <v>271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244</v>
      </c>
      <c r="B129" s="128" t="s">
        <v>27</v>
      </c>
      <c r="C129" s="128" t="s">
        <v>294</v>
      </c>
      <c r="D129" s="232" t="s">
        <v>271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244</v>
      </c>
      <c r="B130" s="128" t="s">
        <v>31</v>
      </c>
      <c r="C130" s="128" t="s">
        <v>298</v>
      </c>
      <c r="D130" s="232" t="s">
        <v>271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244</v>
      </c>
      <c r="B131" s="128" t="s">
        <v>20</v>
      </c>
      <c r="C131" s="128" t="s">
        <v>287</v>
      </c>
      <c r="D131" s="232" t="s">
        <v>271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244</v>
      </c>
      <c r="B132" s="128" t="s">
        <v>24</v>
      </c>
      <c r="C132" s="128" t="s">
        <v>291</v>
      </c>
      <c r="D132" s="232" t="s">
        <v>271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244</v>
      </c>
      <c r="B133" s="128" t="s">
        <v>28</v>
      </c>
      <c r="C133" s="128" t="s">
        <v>295</v>
      </c>
      <c r="D133" s="232" t="s">
        <v>271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244</v>
      </c>
      <c r="B134" s="128" t="s">
        <v>32</v>
      </c>
      <c r="C134" s="128" t="s">
        <v>299</v>
      </c>
      <c r="D134" s="232" t="s">
        <v>271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244</v>
      </c>
      <c r="B135" s="128" t="s">
        <v>34</v>
      </c>
      <c r="C135" s="128" t="s">
        <v>301</v>
      </c>
      <c r="D135" s="232" t="s">
        <v>271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244</v>
      </c>
      <c r="B136" s="128" t="s">
        <v>38</v>
      </c>
      <c r="C136" s="128" t="s">
        <v>305</v>
      </c>
      <c r="D136" s="232" t="s">
        <v>271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244</v>
      </c>
      <c r="B137" s="128" t="s">
        <v>42</v>
      </c>
      <c r="C137" s="128" t="s">
        <v>309</v>
      </c>
      <c r="D137" s="232" t="s">
        <v>271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244</v>
      </c>
      <c r="B138" s="128" t="s">
        <v>46</v>
      </c>
      <c r="C138" s="128" t="s">
        <v>313</v>
      </c>
      <c r="D138" s="232" t="s">
        <v>271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244</v>
      </c>
      <c r="B139" s="128" t="s">
        <v>35</v>
      </c>
      <c r="C139" s="128" t="s">
        <v>302</v>
      </c>
      <c r="D139" s="232" t="s">
        <v>271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244</v>
      </c>
      <c r="B140" s="128" t="s">
        <v>39</v>
      </c>
      <c r="C140" s="128" t="s">
        <v>306</v>
      </c>
      <c r="D140" s="232" t="s">
        <v>271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244</v>
      </c>
      <c r="B141" s="128" t="s">
        <v>43</v>
      </c>
      <c r="C141" s="128" t="s">
        <v>310</v>
      </c>
      <c r="D141" s="232" t="s">
        <v>271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244</v>
      </c>
      <c r="B142" s="128" t="s">
        <v>47</v>
      </c>
      <c r="C142" s="128" t="s">
        <v>314</v>
      </c>
      <c r="D142" s="232" t="s">
        <v>271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244</v>
      </c>
      <c r="B143" s="128" t="s">
        <v>10</v>
      </c>
      <c r="C143" s="128" t="s">
        <v>277</v>
      </c>
      <c r="D143" s="232" t="s">
        <v>271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244</v>
      </c>
      <c r="B144" s="128" t="s">
        <v>12</v>
      </c>
      <c r="C144" s="128" t="s">
        <v>279</v>
      </c>
      <c r="D144" s="232" t="s">
        <v>271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244</v>
      </c>
      <c r="B145" s="128" t="s">
        <v>14</v>
      </c>
      <c r="C145" s="128" t="s">
        <v>281</v>
      </c>
      <c r="D145" s="232" t="s">
        <v>271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244</v>
      </c>
      <c r="B146" s="128" t="s">
        <v>16</v>
      </c>
      <c r="C146" s="128" t="s">
        <v>283</v>
      </c>
      <c r="D146" s="232" t="s">
        <v>271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244</v>
      </c>
      <c r="B147" s="128" t="s">
        <v>36</v>
      </c>
      <c r="C147" s="128" t="s">
        <v>303</v>
      </c>
      <c r="D147" s="232" t="s">
        <v>271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244</v>
      </c>
      <c r="B148" s="128" t="s">
        <v>40</v>
      </c>
      <c r="C148" s="128" t="s">
        <v>307</v>
      </c>
      <c r="D148" s="232" t="s">
        <v>271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244</v>
      </c>
      <c r="B149" s="128" t="s">
        <v>44</v>
      </c>
      <c r="C149" s="128" t="s">
        <v>311</v>
      </c>
      <c r="D149" s="232" t="s">
        <v>271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244</v>
      </c>
      <c r="B150" s="128" t="s">
        <v>48</v>
      </c>
      <c r="C150" s="128" t="s">
        <v>315</v>
      </c>
      <c r="D150" s="232" t="s">
        <v>271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244</v>
      </c>
      <c r="B151" s="128" t="s">
        <v>52</v>
      </c>
      <c r="C151" s="128" t="s">
        <v>319</v>
      </c>
      <c r="D151" s="232" t="s">
        <v>271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244</v>
      </c>
      <c r="B152" s="128" t="s">
        <v>57</v>
      </c>
      <c r="C152" s="128" t="s">
        <v>324</v>
      </c>
      <c r="D152" s="232" t="s">
        <v>271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244</v>
      </c>
      <c r="B153" s="128" t="s">
        <v>62</v>
      </c>
      <c r="C153" s="128" t="s">
        <v>329</v>
      </c>
      <c r="D153" s="232" t="s">
        <v>271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244</v>
      </c>
      <c r="B154" s="128" t="s">
        <v>67</v>
      </c>
      <c r="C154" s="128" t="s">
        <v>334</v>
      </c>
      <c r="D154" s="232" t="s">
        <v>271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244</v>
      </c>
      <c r="B155" s="128" t="s">
        <v>53</v>
      </c>
      <c r="C155" s="128" t="s">
        <v>320</v>
      </c>
      <c r="D155" s="232" t="s">
        <v>271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244</v>
      </c>
      <c r="B156" s="128" t="s">
        <v>58</v>
      </c>
      <c r="C156" s="128" t="s">
        <v>325</v>
      </c>
      <c r="D156" s="232" t="s">
        <v>271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244</v>
      </c>
      <c r="B157" s="128" t="s">
        <v>63</v>
      </c>
      <c r="C157" s="128" t="s">
        <v>330</v>
      </c>
      <c r="D157" s="232" t="s">
        <v>271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244</v>
      </c>
      <c r="B158" s="128" t="s">
        <v>68</v>
      </c>
      <c r="C158" s="128" t="s">
        <v>335</v>
      </c>
      <c r="D158" s="232" t="s">
        <v>271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44140625" defaultRowHeight="14.4"/>
  <cols>
    <col min="1" max="1" width="9.6640625" style="254" customWidth="1"/>
    <col min="2" max="2" width="7" style="255" customWidth="1"/>
    <col min="3" max="3" width="27.6640625" style="234" customWidth="1"/>
    <col min="4" max="10" width="8.88671875" style="234" customWidth="1"/>
    <col min="11" max="14" width="11.44140625" style="234" customWidth="1"/>
    <col min="15" max="15" width="12.33203125" style="128" customWidth="1"/>
    <col min="16" max="16" width="16.5546875" style="234" customWidth="1"/>
    <col min="17" max="16384" width="11.44140625" style="234"/>
  </cols>
  <sheetData>
    <row r="1" spans="1:16" s="233" customFormat="1">
      <c r="A1" s="131" t="s">
        <v>457</v>
      </c>
      <c r="B1" s="128"/>
      <c r="D1" s="214" t="s">
        <v>546</v>
      </c>
    </row>
    <row r="2" spans="1:16">
      <c r="A2" s="234"/>
      <c r="B2" s="233" t="s">
        <v>458</v>
      </c>
    </row>
    <row r="3" spans="1:16" ht="20.100000000000001" customHeight="1">
      <c r="A3" s="351" t="s">
        <v>247</v>
      </c>
      <c r="B3" s="235" t="s">
        <v>85</v>
      </c>
      <c r="C3" s="236"/>
      <c r="D3" s="353" t="s">
        <v>459</v>
      </c>
      <c r="E3" s="354"/>
      <c r="F3" s="354"/>
      <c r="G3" s="354"/>
      <c r="H3" s="354"/>
      <c r="I3" s="354"/>
      <c r="J3" s="355"/>
      <c r="K3" s="237"/>
      <c r="L3" s="237"/>
      <c r="M3" s="237"/>
      <c r="N3" s="237"/>
      <c r="O3" s="238"/>
      <c r="P3" s="237"/>
    </row>
    <row r="4" spans="1:16" ht="20.100000000000001" customHeight="1">
      <c r="A4" s="352"/>
      <c r="B4" s="239"/>
      <c r="C4" s="240"/>
      <c r="D4" s="241" t="s">
        <v>86</v>
      </c>
      <c r="E4" s="241" t="s">
        <v>87</v>
      </c>
      <c r="F4" s="241" t="s">
        <v>88</v>
      </c>
      <c r="G4" s="241" t="s">
        <v>89</v>
      </c>
      <c r="H4" s="241" t="s">
        <v>90</v>
      </c>
      <c r="I4" s="241" t="s">
        <v>91</v>
      </c>
      <c r="J4" s="241" t="s">
        <v>92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93</v>
      </c>
      <c r="C5" s="240"/>
      <c r="D5" s="241" t="s">
        <v>94</v>
      </c>
      <c r="E5" s="241" t="s">
        <v>95</v>
      </c>
      <c r="F5" s="241" t="s">
        <v>96</v>
      </c>
      <c r="G5" s="241" t="s">
        <v>97</v>
      </c>
      <c r="H5" s="241" t="s">
        <v>98</v>
      </c>
      <c r="I5" s="241" t="s">
        <v>99</v>
      </c>
      <c r="J5" s="241" t="s">
        <v>100</v>
      </c>
      <c r="K5" s="241" t="s">
        <v>101</v>
      </c>
      <c r="L5" s="242" t="s">
        <v>102</v>
      </c>
      <c r="M5" s="242" t="s">
        <v>103</v>
      </c>
      <c r="N5" s="244" t="s">
        <v>146</v>
      </c>
      <c r="O5" s="244" t="s">
        <v>249</v>
      </c>
      <c r="P5" s="245" t="s">
        <v>248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104</v>
      </c>
      <c r="C7" s="249" t="s">
        <v>105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101</v>
      </c>
      <c r="M7" s="251">
        <f t="shared" ref="M7:M21" si="0">MAX(D7:J7)</f>
        <v>1</v>
      </c>
      <c r="N7" s="252" t="s">
        <v>367</v>
      </c>
      <c r="O7" s="247"/>
      <c r="P7" s="241"/>
    </row>
    <row r="8" spans="1:16" ht="21" customHeight="1">
      <c r="A8" s="248">
        <v>2</v>
      </c>
      <c r="B8" s="241" t="s">
        <v>106</v>
      </c>
      <c r="C8" s="249" t="s">
        <v>107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101</v>
      </c>
      <c r="M8" s="251">
        <f t="shared" si="0"/>
        <v>1</v>
      </c>
      <c r="N8" s="252" t="s">
        <v>367</v>
      </c>
      <c r="O8" s="247"/>
      <c r="P8" s="241"/>
    </row>
    <row r="9" spans="1:16" ht="21" customHeight="1">
      <c r="A9" s="248">
        <v>3</v>
      </c>
      <c r="B9" s="241" t="s">
        <v>245</v>
      </c>
      <c r="C9" s="253" t="s">
        <v>4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101</v>
      </c>
      <c r="M9" s="251">
        <f t="shared" ref="M9" si="1">MAX(D9:J9)</f>
        <v>1</v>
      </c>
      <c r="N9" s="252" t="s">
        <v>4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9.6">
      <c r="A11" s="248">
        <v>4</v>
      </c>
      <c r="B11" s="241" t="s">
        <v>108</v>
      </c>
      <c r="C11" s="257" t="s">
        <v>109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95</v>
      </c>
      <c r="M11" s="251">
        <f t="shared" si="0"/>
        <v>1.0522626697461936</v>
      </c>
      <c r="N11" s="252" t="s">
        <v>252</v>
      </c>
      <c r="O11" s="247" t="s">
        <v>250</v>
      </c>
      <c r="P11" s="241"/>
    </row>
    <row r="12" spans="1:16">
      <c r="A12" s="248">
        <v>5</v>
      </c>
      <c r="B12" s="241" t="s">
        <v>110</v>
      </c>
      <c r="C12" s="257" t="s">
        <v>111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94</v>
      </c>
      <c r="M12" s="251">
        <f t="shared" si="0"/>
        <v>1.0358469949391176</v>
      </c>
      <c r="N12" s="252" t="s">
        <v>252</v>
      </c>
      <c r="O12" s="247" t="s">
        <v>250</v>
      </c>
      <c r="P12" s="241"/>
    </row>
    <row r="13" spans="1:16">
      <c r="A13" s="248">
        <v>6</v>
      </c>
      <c r="B13" s="241" t="s">
        <v>112</v>
      </c>
      <c r="C13" s="257" t="s">
        <v>113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94</v>
      </c>
      <c r="M13" s="251">
        <f t="shared" si="0"/>
        <v>1.069856584592316</v>
      </c>
      <c r="N13" s="252" t="s">
        <v>252</v>
      </c>
      <c r="O13" s="247" t="s">
        <v>250</v>
      </c>
      <c r="P13" s="241"/>
    </row>
    <row r="14" spans="1:16" ht="21" customHeight="1">
      <c r="A14" s="248">
        <v>7</v>
      </c>
      <c r="B14" s="241" t="s">
        <v>114</v>
      </c>
      <c r="C14" s="257" t="s">
        <v>115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94</v>
      </c>
      <c r="M14" s="251">
        <f t="shared" si="0"/>
        <v>1.1052461688999999</v>
      </c>
      <c r="N14" s="252" t="s">
        <v>252</v>
      </c>
      <c r="O14" s="247" t="s">
        <v>250</v>
      </c>
      <c r="P14" s="241"/>
    </row>
    <row r="15" spans="1:16" ht="21" customHeight="1">
      <c r="A15" s="248">
        <v>8</v>
      </c>
      <c r="B15" s="241" t="s">
        <v>116</v>
      </c>
      <c r="C15" s="257" t="s">
        <v>117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95</v>
      </c>
      <c r="M15" s="251">
        <f t="shared" si="0"/>
        <v>1.0389446761000001</v>
      </c>
      <c r="N15" s="252" t="s">
        <v>252</v>
      </c>
      <c r="O15" s="247" t="s">
        <v>250</v>
      </c>
      <c r="P15" s="241"/>
    </row>
    <row r="16" spans="1:16" ht="21" customHeight="1">
      <c r="A16" s="248">
        <v>9</v>
      </c>
      <c r="B16" s="241" t="s">
        <v>122</v>
      </c>
      <c r="C16" s="257" t="s">
        <v>123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96</v>
      </c>
      <c r="M16" s="251">
        <f>MAX(D16:J16)</f>
        <v>1.2706602107</v>
      </c>
      <c r="N16" s="252" t="s">
        <v>252</v>
      </c>
      <c r="O16" s="247" t="s">
        <v>250</v>
      </c>
      <c r="P16" s="241"/>
    </row>
    <row r="17" spans="1:16" ht="21" customHeight="1">
      <c r="A17" s="248">
        <v>10</v>
      </c>
      <c r="B17" s="241" t="s">
        <v>118</v>
      </c>
      <c r="C17" s="258" t="s">
        <v>119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99</v>
      </c>
      <c r="M17" s="251">
        <f t="shared" si="0"/>
        <v>1.0355882019</v>
      </c>
      <c r="N17" s="252" t="s">
        <v>252</v>
      </c>
      <c r="O17" s="247" t="s">
        <v>251</v>
      </c>
      <c r="P17" s="241" t="s">
        <v>116</v>
      </c>
    </row>
    <row r="18" spans="1:16" ht="21" customHeight="1">
      <c r="A18" s="248">
        <v>11</v>
      </c>
      <c r="B18" s="241" t="s">
        <v>120</v>
      </c>
      <c r="C18" s="258" t="s">
        <v>121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98</v>
      </c>
      <c r="M18" s="251">
        <f t="shared" si="0"/>
        <v>1.1401797148999999</v>
      </c>
      <c r="N18" s="252" t="s">
        <v>252</v>
      </c>
      <c r="O18" s="247" t="s">
        <v>251</v>
      </c>
      <c r="P18" s="241" t="s">
        <v>122</v>
      </c>
    </row>
    <row r="19" spans="1:16" ht="21" customHeight="1">
      <c r="A19" s="248">
        <v>12</v>
      </c>
      <c r="B19" s="241" t="s">
        <v>124</v>
      </c>
      <c r="C19" s="258" t="s">
        <v>125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97</v>
      </c>
      <c r="M19" s="251">
        <f t="shared" si="0"/>
        <v>1.0552346931000001</v>
      </c>
      <c r="N19" s="252" t="s">
        <v>252</v>
      </c>
      <c r="O19" s="247" t="s">
        <v>251</v>
      </c>
      <c r="P19" s="241" t="s">
        <v>108</v>
      </c>
    </row>
    <row r="20" spans="1:16" ht="21" customHeight="1">
      <c r="A20" s="248">
        <v>13</v>
      </c>
      <c r="B20" s="241" t="s">
        <v>126</v>
      </c>
      <c r="C20" s="258" t="s">
        <v>127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94</v>
      </c>
      <c r="M20" s="251">
        <f t="shared" si="0"/>
        <v>1.0865859003</v>
      </c>
      <c r="N20" s="252" t="s">
        <v>252</v>
      </c>
      <c r="O20" s="247" t="s">
        <v>251</v>
      </c>
      <c r="P20" s="241" t="s">
        <v>110</v>
      </c>
    </row>
    <row r="21" spans="1:16" ht="24.75" customHeight="1">
      <c r="A21" s="248">
        <v>14</v>
      </c>
      <c r="B21" s="241" t="s">
        <v>128</v>
      </c>
      <c r="C21" s="258" t="s">
        <v>129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95</v>
      </c>
      <c r="M21" s="251">
        <f t="shared" si="0"/>
        <v>1.0522626697461936</v>
      </c>
      <c r="N21" s="252" t="s">
        <v>252</v>
      </c>
      <c r="O21" s="247" t="s">
        <v>251</v>
      </c>
      <c r="P21" s="241" t="s">
        <v>116</v>
      </c>
    </row>
    <row r="22" spans="1:16" ht="26.4">
      <c r="A22" s="248">
        <v>15</v>
      </c>
      <c r="B22" s="241" t="s">
        <v>130</v>
      </c>
      <c r="C22" s="259" t="s">
        <v>131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95</v>
      </c>
      <c r="M22" s="251">
        <f>MAX(D22:J22)</f>
        <v>1.03</v>
      </c>
      <c r="N22" s="252" t="s">
        <v>252</v>
      </c>
      <c r="O22" s="247" t="s">
        <v>251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Hilbert, Sophia</cp:lastModifiedBy>
  <cp:lastPrinted>2015-03-20T22:59:10Z</cp:lastPrinted>
  <dcterms:created xsi:type="dcterms:W3CDTF">2015-01-15T05:25:41Z</dcterms:created>
  <dcterms:modified xsi:type="dcterms:W3CDTF">2022-04-12T12:04:24Z</dcterms:modified>
</cp:coreProperties>
</file>